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ЭтаКнига" defaultThemeVersion="124226"/>
  <bookViews>
    <workbookView minimized="1" xWindow="14070" yWindow="-15" windowWidth="14370" windowHeight="11775" tabRatio="472"/>
  </bookViews>
  <sheets>
    <sheet name="J0331_1056204000049_01_0_61_0" sheetId="1" r:id="rId1"/>
  </sheets>
  <externalReferences>
    <externalReference r:id="rId2"/>
    <externalReference r:id="rId3"/>
    <externalReference r:id="rId4"/>
  </externalReferences>
  <definedNames>
    <definedName name="_GoBack" localSheetId="0">J0331_1056204000049_01_0_61_0!#REF!</definedName>
    <definedName name="_xlnm._FilterDatabase" localSheetId="0" hidden="1">J0331_1056204000049_01_0_61_0!$A$18:$DE$115</definedName>
    <definedName name="Z_050A937D_DB36_4849_9A1B_1D9CA0115BEA_.wvu.FilterData" localSheetId="0" hidden="1">J0331_1056204000049_01_0_61_0!$D$17:$D$115</definedName>
    <definedName name="Z_050A937D_DB36_4849_9A1B_1D9CA0115BEA_.wvu.PrintArea" localSheetId="0" hidden="1">J0331_1056204000049_01_0_61_0!$A$1:$DU$115</definedName>
    <definedName name="Z_16003EFE_F1E8_4189_A57B_9FB78881ED4E_.wvu.FilterData" localSheetId="0" hidden="1">J0331_1056204000049_01_0_61_0!$D$17:$D$115</definedName>
    <definedName name="Z_16003EFE_F1E8_4189_A57B_9FB78881ED4E_.wvu.PrintArea" localSheetId="0" hidden="1">J0331_1056204000049_01_0_61_0!$A$1:$DU$115</definedName>
    <definedName name="Z_4B124B50_0B98_49A4_BC02_C11182A3301F_.wvu.FilterData" localSheetId="0" hidden="1">J0331_1056204000049_01_0_61_0!$D$17:$D$115</definedName>
    <definedName name="Z_6273522F_F57A_493A_86E2_1312CD5D56A8_.wvu.FilterData" localSheetId="0" hidden="1">J0331_1056204000049_01_0_61_0!$D$17:$D$115</definedName>
    <definedName name="Z_B6DC83CB_8BB9_42D7_AAA3_87F9B47637AA_.wvu.FilterData" localSheetId="0" hidden="1">J0331_1056204000049_01_0_61_0!$D$17:$D$115</definedName>
    <definedName name="Z_D0722E9F_016F_46CC_AD70_88F6BBBAD144_.wvu.FilterData" localSheetId="0" hidden="1">J0331_1056204000049_01_0_61_0!$D$17:$D$115</definedName>
    <definedName name="Z_D0722E9F_016F_46CC_AD70_88F6BBBAD144_.wvu.PrintArea" localSheetId="0" hidden="1">J0331_1056204000049_01_0_61_0!$A$1:$DU$115</definedName>
    <definedName name="Z_DBD18EB2_4418_4C41_B956_126ABAAF9F93_.wvu.FilterData" localSheetId="0" hidden="1">J0331_1056204000049_01_0_61_0!$D$17:$D$115</definedName>
    <definedName name="Z_DC9AC581_57B1_4717_8AD1_02B7C7ADEDA2_.wvu.FilterData" localSheetId="0" hidden="1">J0331_1056204000049_01_0_61_0!$D$17:$D$115</definedName>
    <definedName name="Z_DE2FE5CC_A5DD_4568_B790_E4F58AA5A0E7_.wvu.FilterData" localSheetId="0" hidden="1">J0331_1056204000049_01_0_61_0!$D$17:$D$115</definedName>
    <definedName name="Z_DE2FE5CC_A5DD_4568_B790_E4F58AA5A0E7_.wvu.PrintArea" localSheetId="0" hidden="1">J0331_1056204000049_01_0_61_0!$A$1:$DU$115</definedName>
    <definedName name="Z_F0D209FF_3CCF_4AFB_AF84_77A3ACE65D98_.wvu.FilterData" localSheetId="0" hidden="1">J0331_1056204000049_01_0_61_0!$D$17:$D$115</definedName>
    <definedName name="_xlnm.Print_Area" localSheetId="0">J0331_1056204000049_01_0_61_0!$A$1:$DU$115</definedName>
  </definedNames>
  <calcPr calcId="145621"/>
  <customWorkbookViews>
    <customWorkbookView name="Rodina - Личное представление" guid="{16003EFE-F1E8-4189-A57B-9FB78881ED4E}" mergeInterval="0" personalView="1" maximized="1" windowWidth="1276" windowHeight="765" tabRatio="472" activeSheetId="1"/>
    <customWorkbookView name="Administator - Личное представление" guid="{D0722E9F-016F-46CC-AD70-88F6BBBAD144}" mergeInterval="0" personalView="1" xWindow="641" yWindow="26" windowWidth="1187" windowHeight="750" tabRatio="472" activeSheetId="1" showComments="commIndAndComment"/>
    <customWorkbookView name="Sushilin - Личное представление" guid="{050A937D-DB36-4849-9A1B-1D9CA0115BEA}" mergeInterval="0" personalView="1" maximized="1" windowWidth="1916" windowHeight="821" tabRatio="472" activeSheetId="1"/>
    <customWorkbookView name="q - Личное представление" guid="{DE2FE5CC-A5DD-4568-B790-E4F58AA5A0E7}" mergeInterval="0" personalView="1" maximized="1" xWindow="1" yWindow="1" windowWidth="1276" windowHeight="794" tabRatio="472" activeSheetId="1"/>
  </customWorkbookViews>
</workbook>
</file>

<file path=xl/calcChain.xml><?xml version="1.0" encoding="utf-8"?>
<calcChain xmlns="http://schemas.openxmlformats.org/spreadsheetml/2006/main">
  <c r="CF112" i="1" l="1"/>
  <c r="CE112" i="1"/>
  <c r="CB111" i="1"/>
  <c r="BZ112" i="1" l="1"/>
  <c r="BM111" i="1"/>
  <c r="BG112" i="1"/>
  <c r="BF112" i="1"/>
  <c r="BC111" i="1"/>
  <c r="AW113" i="1"/>
  <c r="AV113" i="1"/>
  <c r="AL112" i="1"/>
  <c r="AI111" i="1"/>
  <c r="AC112" i="1" l="1"/>
  <c r="AB112" i="1"/>
  <c r="CF110" i="1" l="1"/>
  <c r="CA110" i="1"/>
  <c r="BQ59" i="1"/>
  <c r="BQ110" i="1"/>
  <c r="BQ112" i="1"/>
  <c r="BP112" i="1"/>
  <c r="BG69" i="1"/>
  <c r="BG60" i="1"/>
  <c r="BG110" i="1"/>
  <c r="AW64" i="1"/>
  <c r="AW72" i="1"/>
  <c r="AW62" i="1"/>
  <c r="AW69" i="1"/>
  <c r="AW68" i="1"/>
  <c r="AW67" i="1"/>
  <c r="AW100" i="1"/>
  <c r="AW108" i="1"/>
  <c r="AW107" i="1"/>
  <c r="AW110" i="1"/>
  <c r="AM70" i="1"/>
  <c r="AM69" i="1"/>
  <c r="AC110" i="1" l="1"/>
  <c r="AX111" i="1" l="1"/>
  <c r="X111" i="1" l="1"/>
  <c r="W111" i="1"/>
  <c r="T111" i="1"/>
  <c r="CO44" i="1" l="1"/>
  <c r="CL44" i="1" s="1"/>
  <c r="CP44" i="1"/>
  <c r="CT44" i="1"/>
  <c r="CU44" i="1"/>
  <c r="AR44" i="1"/>
  <c r="AN44" i="1" s="1"/>
  <c r="AW44" i="1"/>
  <c r="AS44" i="1" s="1"/>
  <c r="BB44" i="1"/>
  <c r="AX44" i="1" s="1"/>
  <c r="BG44" i="1"/>
  <c r="BC44" i="1" s="1"/>
  <c r="BH44" i="1"/>
  <c r="BL44" i="1"/>
  <c r="BQ44" i="1"/>
  <c r="BM44" i="1" s="1"/>
  <c r="BV44" i="1"/>
  <c r="BR44" i="1" s="1"/>
  <c r="CA44" i="1"/>
  <c r="BW44" i="1" s="1"/>
  <c r="CF44" i="1"/>
  <c r="CB44" i="1" s="1"/>
  <c r="AI44" i="1"/>
  <c r="AD44" i="1"/>
  <c r="T44" i="1"/>
  <c r="Y44" i="1"/>
  <c r="CQ44" i="1" l="1"/>
  <c r="S44" i="1"/>
  <c r="P44" i="1" s="1"/>
  <c r="Q44" i="1"/>
  <c r="R44" i="1" s="1"/>
  <c r="O44" i="1" l="1"/>
  <c r="S22" i="1" l="1"/>
  <c r="R22" i="1"/>
  <c r="Q22" i="1"/>
  <c r="P22" i="1"/>
  <c r="O22" i="1"/>
  <c r="AN110" i="1" l="1"/>
  <c r="CO53" i="1"/>
  <c r="CL53" i="1" s="1"/>
  <c r="CP53" i="1"/>
  <c r="CT53" i="1"/>
  <c r="CU53" i="1"/>
  <c r="CB53" i="1"/>
  <c r="BW53" i="1"/>
  <c r="BR53" i="1"/>
  <c r="BM53" i="1"/>
  <c r="BH53" i="1"/>
  <c r="BC53" i="1"/>
  <c r="AX53" i="1"/>
  <c r="AS53" i="1"/>
  <c r="AI53" i="1"/>
  <c r="AN53" i="1"/>
  <c r="CU22" i="1"/>
  <c r="CT22" i="1"/>
  <c r="CS22" i="1"/>
  <c r="CR22" i="1"/>
  <c r="CQ22" i="1"/>
  <c r="CP22" i="1"/>
  <c r="CO22" i="1"/>
  <c r="CN22" i="1"/>
  <c r="CM22" i="1"/>
  <c r="CL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N22" i="1"/>
  <c r="T53" i="1"/>
  <c r="Y53" i="1"/>
  <c r="AD53" i="1"/>
  <c r="Q53" i="1" l="1"/>
  <c r="CQ53" i="1"/>
  <c r="S53" i="1"/>
  <c r="P53" i="1" s="1"/>
  <c r="O53" i="1"/>
  <c r="R53" i="1"/>
  <c r="N100" i="1"/>
  <c r="N110" i="1"/>
  <c r="CS63" i="1" l="1"/>
  <c r="CR63" i="1"/>
  <c r="CN63" i="1"/>
  <c r="CM63" i="1"/>
  <c r="CO107" i="1"/>
  <c r="CT107" i="1"/>
  <c r="CS104" i="1"/>
  <c r="CR104" i="1"/>
  <c r="CN104" i="1"/>
  <c r="CM104" i="1"/>
  <c r="CE104" i="1"/>
  <c r="CD104" i="1"/>
  <c r="CC104" i="1"/>
  <c r="BZ104" i="1"/>
  <c r="BY104" i="1"/>
  <c r="BX104" i="1"/>
  <c r="BU104" i="1"/>
  <c r="BT104" i="1"/>
  <c r="BS104" i="1"/>
  <c r="BP104" i="1"/>
  <c r="BO104" i="1"/>
  <c r="BN104" i="1"/>
  <c r="BK104" i="1"/>
  <c r="BJ104" i="1"/>
  <c r="BI104" i="1"/>
  <c r="BF104" i="1"/>
  <c r="BE104" i="1"/>
  <c r="BD104" i="1"/>
  <c r="BA104" i="1"/>
  <c r="AZ104" i="1"/>
  <c r="AY104" i="1"/>
  <c r="AV104" i="1"/>
  <c r="AU104" i="1"/>
  <c r="AT104" i="1"/>
  <c r="AQ104" i="1"/>
  <c r="AP104" i="1"/>
  <c r="AO104" i="1"/>
  <c r="AL104" i="1"/>
  <c r="AK104" i="1"/>
  <c r="AJ104" i="1"/>
  <c r="AG104" i="1"/>
  <c r="AF104" i="1"/>
  <c r="AE104" i="1"/>
  <c r="AB104" i="1"/>
  <c r="AA104" i="1"/>
  <c r="Z104" i="1"/>
  <c r="W104" i="1"/>
  <c r="V104" i="1"/>
  <c r="U104" i="1"/>
  <c r="N104" i="1"/>
  <c r="AI105" i="1"/>
  <c r="AI102" i="1"/>
  <c r="AI101" i="1"/>
  <c r="AH107" i="1"/>
  <c r="AD107" i="1"/>
  <c r="AS107" i="1"/>
  <c r="BL107" i="1"/>
  <c r="BH107" i="1" s="1"/>
  <c r="CF107" i="1"/>
  <c r="CB107" i="1"/>
  <c r="CA107" i="1"/>
  <c r="BW107" i="1"/>
  <c r="BV107" i="1"/>
  <c r="BR107" i="1"/>
  <c r="BQ107" i="1"/>
  <c r="BM107" i="1"/>
  <c r="BG107" i="1"/>
  <c r="BC107" i="1"/>
  <c r="BB107" i="1"/>
  <c r="AX107" i="1"/>
  <c r="AR107" i="1"/>
  <c r="AN107" i="1"/>
  <c r="AM107" i="1"/>
  <c r="AI107" i="1" s="1"/>
  <c r="AC107" i="1"/>
  <c r="Y107" i="1" s="1"/>
  <c r="X107" i="1"/>
  <c r="T107" i="1"/>
  <c r="CT105" i="1"/>
  <c r="CO105" i="1"/>
  <c r="CF105" i="1"/>
  <c r="CB105" i="1"/>
  <c r="CA105" i="1"/>
  <c r="BW105" i="1"/>
  <c r="BV105" i="1"/>
  <c r="BR105" i="1"/>
  <c r="BQ105" i="1"/>
  <c r="BM105" i="1" s="1"/>
  <c r="BL105" i="1"/>
  <c r="BH105" i="1"/>
  <c r="BG105" i="1"/>
  <c r="BC105" i="1" s="1"/>
  <c r="BB105" i="1"/>
  <c r="AX105" i="1"/>
  <c r="AW105" i="1"/>
  <c r="AS105" i="1"/>
  <c r="AR105" i="1"/>
  <c r="AN105" i="1"/>
  <c r="AD105" i="1"/>
  <c r="Y105" i="1"/>
  <c r="X105" i="1"/>
  <c r="T105" i="1"/>
  <c r="T102" i="1"/>
  <c r="T101" i="1"/>
  <c r="CT102" i="1"/>
  <c r="CO102" i="1"/>
  <c r="CF102" i="1"/>
  <c r="CB102" i="1"/>
  <c r="CA102" i="1"/>
  <c r="BW102" i="1"/>
  <c r="BV102" i="1"/>
  <c r="BR102" i="1"/>
  <c r="BQ102" i="1"/>
  <c r="BM102" i="1"/>
  <c r="BL102" i="1"/>
  <c r="BH102" i="1"/>
  <c r="BG102" i="1"/>
  <c r="BC102" i="1"/>
  <c r="BB102" i="1"/>
  <c r="AX102" i="1"/>
  <c r="AW102" i="1"/>
  <c r="AS102" i="1" s="1"/>
  <c r="AR102" i="1"/>
  <c r="AN102" i="1"/>
  <c r="AH102" i="1"/>
  <c r="AD102" i="1"/>
  <c r="Y102" i="1"/>
  <c r="CT101" i="1"/>
  <c r="CO101" i="1"/>
  <c r="CF101" i="1"/>
  <c r="CB101" i="1"/>
  <c r="CA101" i="1"/>
  <c r="BW101" i="1"/>
  <c r="BV101" i="1"/>
  <c r="BR101" i="1"/>
  <c r="BQ101" i="1"/>
  <c r="BM101" i="1"/>
  <c r="BL101" i="1"/>
  <c r="BH101" i="1"/>
  <c r="BG101" i="1"/>
  <c r="BC101" i="1"/>
  <c r="BB101" i="1"/>
  <c r="AX101" i="1" s="1"/>
  <c r="AW101" i="1"/>
  <c r="AS101" i="1"/>
  <c r="AR101" i="1"/>
  <c r="AN101" i="1"/>
  <c r="AH101" i="1"/>
  <c r="CP101" i="1" s="1"/>
  <c r="AD101" i="1"/>
  <c r="Y101" i="1"/>
  <c r="X89" i="1"/>
  <c r="T89" i="1" s="1"/>
  <c r="AC89" i="1"/>
  <c r="Y89" i="1" s="1"/>
  <c r="AH89" i="1"/>
  <c r="AM89" i="1"/>
  <c r="AN89" i="1"/>
  <c r="AW89" i="1"/>
  <c r="AS89" i="1" s="1"/>
  <c r="BB89" i="1"/>
  <c r="AX89" i="1" s="1"/>
  <c r="BG89" i="1"/>
  <c r="BC89" i="1" s="1"/>
  <c r="BL89" i="1"/>
  <c r="BH89" i="1" s="1"/>
  <c r="BQ89" i="1"/>
  <c r="BM89" i="1" s="1"/>
  <c r="BV89" i="1"/>
  <c r="BR89" i="1" s="1"/>
  <c r="CA89" i="1"/>
  <c r="BW89" i="1" s="1"/>
  <c r="CF89" i="1"/>
  <c r="CB89" i="1" s="1"/>
  <c r="CO89" i="1"/>
  <c r="CT89" i="1"/>
  <c r="AH65" i="1"/>
  <c r="AD65" i="1" s="1"/>
  <c r="AH64" i="1"/>
  <c r="AD64" i="1" s="1"/>
  <c r="AC65" i="1"/>
  <c r="Y65" i="1"/>
  <c r="AC64" i="1"/>
  <c r="Y64" i="1" s="1"/>
  <c r="Y63" i="1" s="1"/>
  <c r="AM65" i="1"/>
  <c r="AI65" i="1" s="1"/>
  <c r="AM64" i="1"/>
  <c r="AI64" i="1" s="1"/>
  <c r="AI63" i="1" s="1"/>
  <c r="AR65" i="1"/>
  <c r="AN65" i="1"/>
  <c r="AR64" i="1"/>
  <c r="AN64" i="1" s="1"/>
  <c r="AS65" i="1"/>
  <c r="BB65" i="1"/>
  <c r="AX65" i="1" s="1"/>
  <c r="BB64" i="1"/>
  <c r="AX64" i="1" s="1"/>
  <c r="BG65" i="1"/>
  <c r="BC65" i="1" s="1"/>
  <c r="BG64" i="1"/>
  <c r="BC64" i="1" s="1"/>
  <c r="BL65" i="1"/>
  <c r="BH65" i="1"/>
  <c r="BL64" i="1"/>
  <c r="BL63" i="1" s="1"/>
  <c r="BH64" i="1"/>
  <c r="BH63" i="1" s="1"/>
  <c r="BQ65" i="1"/>
  <c r="BM65" i="1"/>
  <c r="BQ64" i="1"/>
  <c r="BQ63" i="1" s="1"/>
  <c r="BV65" i="1"/>
  <c r="BR65" i="1" s="1"/>
  <c r="BV64" i="1"/>
  <c r="BR64" i="1"/>
  <c r="CA65" i="1"/>
  <c r="BW65" i="1" s="1"/>
  <c r="CA64" i="1"/>
  <c r="BW64" i="1" s="1"/>
  <c r="CF65" i="1"/>
  <c r="CB65" i="1" s="1"/>
  <c r="CF64" i="1"/>
  <c r="CT65" i="1"/>
  <c r="CO65" i="1"/>
  <c r="CO63" i="1" s="1"/>
  <c r="CO64" i="1"/>
  <c r="CE63" i="1"/>
  <c r="CD63" i="1"/>
  <c r="CC63" i="1"/>
  <c r="BZ63" i="1"/>
  <c r="BY63" i="1"/>
  <c r="BX63" i="1"/>
  <c r="BU63" i="1"/>
  <c r="BT63" i="1"/>
  <c r="BS63" i="1"/>
  <c r="BP63" i="1"/>
  <c r="BO63" i="1"/>
  <c r="BN63" i="1"/>
  <c r="BK63" i="1"/>
  <c r="BJ63" i="1"/>
  <c r="BI63" i="1"/>
  <c r="BF63" i="1"/>
  <c r="BE63" i="1"/>
  <c r="BD63" i="1"/>
  <c r="BA63" i="1"/>
  <c r="AZ63" i="1"/>
  <c r="AY63" i="1"/>
  <c r="AU63" i="1"/>
  <c r="AT63" i="1"/>
  <c r="AQ63" i="1"/>
  <c r="AP63" i="1"/>
  <c r="AO63" i="1"/>
  <c r="AL63" i="1"/>
  <c r="AK63" i="1"/>
  <c r="AJ63" i="1"/>
  <c r="AG63" i="1"/>
  <c r="AF63" i="1"/>
  <c r="AE63" i="1"/>
  <c r="AB63" i="1"/>
  <c r="AA63" i="1"/>
  <c r="Z63" i="1"/>
  <c r="W63" i="1"/>
  <c r="V63" i="1"/>
  <c r="U63" i="1"/>
  <c r="X65" i="1"/>
  <c r="T65" i="1" s="1"/>
  <c r="X64" i="1"/>
  <c r="T64" i="1" s="1"/>
  <c r="N63" i="1"/>
  <c r="CP107" i="1" l="1"/>
  <c r="CL107" i="1" s="1"/>
  <c r="AC63" i="1"/>
  <c r="Q102" i="1"/>
  <c r="O102" i="1" s="1"/>
  <c r="CU101" i="1"/>
  <c r="CQ101" i="1" s="1"/>
  <c r="CU107" i="1"/>
  <c r="CQ107" i="1" s="1"/>
  <c r="S105" i="1"/>
  <c r="CP105" i="1"/>
  <c r="S101" i="1"/>
  <c r="P101" i="1" s="1"/>
  <c r="Q105" i="1"/>
  <c r="R105" i="1" s="1"/>
  <c r="AM104" i="1"/>
  <c r="CU105" i="1"/>
  <c r="S102" i="1"/>
  <c r="P102" i="1" s="1"/>
  <c r="CP102" i="1"/>
  <c r="CL102" i="1" s="1"/>
  <c r="CU102" i="1"/>
  <c r="CQ102" i="1" s="1"/>
  <c r="CL101" i="1"/>
  <c r="Q101" i="1"/>
  <c r="R101" i="1" s="1"/>
  <c r="O105" i="1"/>
  <c r="CU89" i="1"/>
  <c r="CQ89" i="1" s="1"/>
  <c r="BC63" i="1"/>
  <c r="CP89" i="1"/>
  <c r="CL89" i="1" s="1"/>
  <c r="BG63" i="1"/>
  <c r="AD63" i="1"/>
  <c r="AH63" i="1"/>
  <c r="CF63" i="1"/>
  <c r="AI89" i="1"/>
  <c r="S89" i="1" s="1"/>
  <c r="P89" i="1" s="1"/>
  <c r="AD89" i="1"/>
  <c r="Q89" i="1" s="1"/>
  <c r="BM64" i="1"/>
  <c r="BM63" i="1" s="1"/>
  <c r="CU65" i="1"/>
  <c r="CQ65" i="1" s="1"/>
  <c r="CA63" i="1"/>
  <c r="BR63" i="1"/>
  <c r="AX63" i="1"/>
  <c r="CP65" i="1"/>
  <c r="CL65" i="1" s="1"/>
  <c r="CB64" i="1"/>
  <c r="CB63" i="1" s="1"/>
  <c r="BV63" i="1"/>
  <c r="BB63" i="1"/>
  <c r="Q65" i="1"/>
  <c r="R65" i="1" s="1"/>
  <c r="BW63" i="1"/>
  <c r="AR63" i="1"/>
  <c r="T63" i="1"/>
  <c r="X63" i="1"/>
  <c r="CP64" i="1"/>
  <c r="AM63" i="1"/>
  <c r="S65" i="1"/>
  <c r="P65" i="1" s="1"/>
  <c r="Q64" i="1"/>
  <c r="R64" i="1" s="1"/>
  <c r="AN63" i="1"/>
  <c r="O101" i="1" l="1"/>
  <c r="R102" i="1"/>
  <c r="CQ105" i="1"/>
  <c r="CL105" i="1"/>
  <c r="CL64" i="1"/>
  <c r="CL63" i="1" s="1"/>
  <c r="CP63" i="1"/>
  <c r="P105" i="1"/>
  <c r="O89" i="1"/>
  <c r="R89" i="1"/>
  <c r="O65" i="1"/>
  <c r="R63" i="1"/>
  <c r="O64" i="1"/>
  <c r="Q63" i="1"/>
  <c r="O63" i="1"/>
  <c r="CO47" i="1"/>
  <c r="CP47" i="1"/>
  <c r="CT47" i="1"/>
  <c r="CU47" i="1"/>
  <c r="CO48" i="1"/>
  <c r="CP48" i="1"/>
  <c r="CT48" i="1"/>
  <c r="CU48" i="1"/>
  <c r="CO49" i="1"/>
  <c r="CP49" i="1"/>
  <c r="CT49" i="1"/>
  <c r="CU49" i="1"/>
  <c r="CO50" i="1"/>
  <c r="CP50" i="1"/>
  <c r="CT50" i="1"/>
  <c r="CU50" i="1"/>
  <c r="CO51" i="1"/>
  <c r="CP51" i="1"/>
  <c r="CT51" i="1"/>
  <c r="CU51" i="1"/>
  <c r="CO52" i="1"/>
  <c r="CP52" i="1"/>
  <c r="CT52" i="1"/>
  <c r="CU52" i="1"/>
  <c r="CO54" i="1"/>
  <c r="CP54" i="1"/>
  <c r="CT54" i="1"/>
  <c r="CU54" i="1"/>
  <c r="CO55" i="1"/>
  <c r="CP55" i="1"/>
  <c r="CT55" i="1"/>
  <c r="CU55" i="1"/>
  <c r="CB55" i="1"/>
  <c r="CB54" i="1"/>
  <c r="CB52" i="1"/>
  <c r="CB51" i="1"/>
  <c r="CB50" i="1"/>
  <c r="CB49" i="1"/>
  <c r="CB48" i="1"/>
  <c r="CB47" i="1"/>
  <c r="BW55" i="1"/>
  <c r="BR55" i="1"/>
  <c r="BW54" i="1"/>
  <c r="BR54" i="1"/>
  <c r="BW52" i="1"/>
  <c r="BR52" i="1"/>
  <c r="BW51" i="1"/>
  <c r="BR51" i="1"/>
  <c r="BW50" i="1"/>
  <c r="BR50" i="1"/>
  <c r="BW49" i="1"/>
  <c r="BR49" i="1"/>
  <c r="BW48" i="1"/>
  <c r="BR48" i="1"/>
  <c r="BW47" i="1"/>
  <c r="BR47" i="1"/>
  <c r="BM55" i="1"/>
  <c r="BH55" i="1"/>
  <c r="BM54" i="1"/>
  <c r="BH54" i="1"/>
  <c r="BM52" i="1"/>
  <c r="BH52" i="1"/>
  <c r="BM51" i="1"/>
  <c r="BH51" i="1"/>
  <c r="BM50" i="1"/>
  <c r="BH50" i="1"/>
  <c r="BM49" i="1"/>
  <c r="BH49" i="1"/>
  <c r="BM48" i="1"/>
  <c r="BH48" i="1"/>
  <c r="BM47" i="1"/>
  <c r="BH47" i="1"/>
  <c r="BC55" i="1"/>
  <c r="AX55" i="1"/>
  <c r="BC54" i="1"/>
  <c r="AX54" i="1"/>
  <c r="BC52" i="1"/>
  <c r="AX52" i="1"/>
  <c r="BC51" i="1"/>
  <c r="AX51" i="1"/>
  <c r="BC50" i="1"/>
  <c r="AX50" i="1"/>
  <c r="BC49" i="1"/>
  <c r="AX49" i="1"/>
  <c r="BC48" i="1"/>
  <c r="AX48" i="1"/>
  <c r="BC47" i="1"/>
  <c r="AX47" i="1"/>
  <c r="AS55" i="1"/>
  <c r="AN55" i="1"/>
  <c r="AS54" i="1"/>
  <c r="AN54" i="1"/>
  <c r="AS52" i="1"/>
  <c r="AN52" i="1"/>
  <c r="AS51" i="1"/>
  <c r="AN51" i="1"/>
  <c r="AS50" i="1"/>
  <c r="AN50" i="1"/>
  <c r="AS49" i="1"/>
  <c r="AN49" i="1"/>
  <c r="AS48" i="1"/>
  <c r="AN48" i="1"/>
  <c r="AS47" i="1"/>
  <c r="AN47" i="1"/>
  <c r="AI55" i="1"/>
  <c r="AD55" i="1"/>
  <c r="AI54" i="1"/>
  <c r="AD54" i="1"/>
  <c r="AI52" i="1"/>
  <c r="AD52" i="1"/>
  <c r="AI51" i="1"/>
  <c r="AD51" i="1"/>
  <c r="AI50" i="1"/>
  <c r="AD50" i="1"/>
  <c r="AI49" i="1"/>
  <c r="AD49" i="1"/>
  <c r="AI48" i="1"/>
  <c r="AD48" i="1"/>
  <c r="AI47" i="1"/>
  <c r="AD47" i="1"/>
  <c r="Y55" i="1"/>
  <c r="Y54" i="1"/>
  <c r="Y52" i="1"/>
  <c r="Y51" i="1"/>
  <c r="Y50" i="1"/>
  <c r="Y49" i="1"/>
  <c r="Y48" i="1"/>
  <c r="Y47" i="1"/>
  <c r="T47" i="1"/>
  <c r="T48" i="1"/>
  <c r="T49" i="1"/>
  <c r="T50" i="1"/>
  <c r="T51" i="1"/>
  <c r="T52" i="1"/>
  <c r="T54" i="1"/>
  <c r="T55" i="1"/>
  <c r="CS42" i="1"/>
  <c r="CR42" i="1"/>
  <c r="CN42" i="1"/>
  <c r="CM42" i="1"/>
  <c r="CE42" i="1"/>
  <c r="CD42" i="1"/>
  <c r="CC42" i="1"/>
  <c r="BZ42" i="1"/>
  <c r="BY42" i="1"/>
  <c r="BX42" i="1"/>
  <c r="BU42" i="1"/>
  <c r="BT42" i="1"/>
  <c r="BS42" i="1"/>
  <c r="BP42" i="1"/>
  <c r="BO42" i="1"/>
  <c r="BN42" i="1"/>
  <c r="BK42" i="1"/>
  <c r="BJ42" i="1"/>
  <c r="BI42" i="1"/>
  <c r="BF42" i="1"/>
  <c r="BE42" i="1"/>
  <c r="BD42" i="1"/>
  <c r="BA42" i="1"/>
  <c r="AZ42" i="1"/>
  <c r="AY42" i="1"/>
  <c r="AV42" i="1"/>
  <c r="AU42" i="1"/>
  <c r="AT42" i="1"/>
  <c r="AQ42" i="1"/>
  <c r="AP42" i="1"/>
  <c r="AO42" i="1"/>
  <c r="AM42" i="1"/>
  <c r="AL42" i="1"/>
  <c r="AK42" i="1"/>
  <c r="AJ42" i="1"/>
  <c r="AH42" i="1"/>
  <c r="AG42" i="1"/>
  <c r="AF42" i="1"/>
  <c r="AE42" i="1"/>
  <c r="AC42" i="1"/>
  <c r="AB42" i="1"/>
  <c r="AA42" i="1"/>
  <c r="Z42" i="1"/>
  <c r="X42" i="1"/>
  <c r="W42" i="1"/>
  <c r="V42" i="1"/>
  <c r="U42" i="1"/>
  <c r="N42" i="1"/>
  <c r="CQ49" i="1" l="1"/>
  <c r="Q48" i="1"/>
  <c r="O48" i="1"/>
  <c r="R48" i="1"/>
  <c r="Q47" i="1"/>
  <c r="O47" i="1" s="1"/>
  <c r="CL54" i="1"/>
  <c r="CL50" i="1"/>
  <c r="CL47" i="1"/>
  <c r="CL51" i="1"/>
  <c r="CL52" i="1"/>
  <c r="CL48" i="1"/>
  <c r="CL55" i="1"/>
  <c r="CQ55" i="1"/>
  <c r="CQ54" i="1"/>
  <c r="CQ52" i="1"/>
  <c r="CQ51" i="1"/>
  <c r="CQ50" i="1"/>
  <c r="CQ48" i="1"/>
  <c r="S48" i="1"/>
  <c r="P48" i="1" s="1"/>
  <c r="CQ47" i="1"/>
  <c r="CL49" i="1"/>
  <c r="S47" i="1"/>
  <c r="P47" i="1" s="1"/>
  <c r="S55" i="1"/>
  <c r="P55" i="1" s="1"/>
  <c r="Q54" i="1"/>
  <c r="R54" i="1" s="1"/>
  <c r="Q55" i="1"/>
  <c r="O55" i="1" s="1"/>
  <c r="S54" i="1"/>
  <c r="P54" i="1" s="1"/>
  <c r="S51" i="1"/>
  <c r="P51" i="1" s="1"/>
  <c r="S52" i="1"/>
  <c r="P52" i="1" s="1"/>
  <c r="S50" i="1"/>
  <c r="P50" i="1" s="1"/>
  <c r="S49" i="1"/>
  <c r="P49" i="1" s="1"/>
  <c r="Q52" i="1"/>
  <c r="R52" i="1" s="1"/>
  <c r="Q50" i="1"/>
  <c r="O50" i="1" s="1"/>
  <c r="Q51" i="1"/>
  <c r="R51" i="1" s="1"/>
  <c r="Q49" i="1"/>
  <c r="O49" i="1" s="1"/>
  <c r="O54" i="1" l="1"/>
  <c r="R55" i="1"/>
  <c r="R47" i="1"/>
  <c r="O52" i="1"/>
  <c r="R50" i="1"/>
  <c r="O51" i="1"/>
  <c r="R49" i="1"/>
  <c r="CU20" i="1" l="1"/>
  <c r="CT20" i="1"/>
  <c r="CS20" i="1"/>
  <c r="CR20" i="1"/>
  <c r="CQ20" i="1"/>
  <c r="CP20" i="1"/>
  <c r="CO20" i="1"/>
  <c r="CN20" i="1"/>
  <c r="CM20" i="1"/>
  <c r="CL20" i="1"/>
  <c r="CU19" i="1"/>
  <c r="CT19" i="1"/>
  <c r="CS19" i="1"/>
  <c r="CR19" i="1"/>
  <c r="CQ19" i="1"/>
  <c r="CP19" i="1"/>
  <c r="CO19" i="1"/>
  <c r="CN19" i="1"/>
  <c r="CM19" i="1"/>
  <c r="CL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O19" i="1"/>
  <c r="AP19" i="1"/>
  <c r="AQ19" i="1"/>
  <c r="AS19" i="1"/>
  <c r="AT19" i="1"/>
  <c r="AU19" i="1"/>
  <c r="AV19" i="1"/>
  <c r="AW19" i="1"/>
  <c r="AX19" i="1"/>
  <c r="AY19" i="1"/>
  <c r="AZ19" i="1"/>
  <c r="BA19" i="1"/>
  <c r="BB19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N19" i="1"/>
  <c r="N20" i="1"/>
  <c r="O20" i="1"/>
  <c r="O19" i="1"/>
  <c r="G23" i="1" l="1"/>
  <c r="CN38" i="1"/>
  <c r="X38" i="1"/>
  <c r="AF38" i="1"/>
  <c r="AG38" i="1"/>
  <c r="AO38" i="1"/>
  <c r="AU38" i="1"/>
  <c r="AV38" i="1"/>
  <c r="BD38" i="1"/>
  <c r="BE38" i="1"/>
  <c r="BK38" i="1"/>
  <c r="BS38" i="1"/>
  <c r="BT38" i="1"/>
  <c r="BU38" i="1"/>
  <c r="CC38" i="1"/>
  <c r="CS38" i="1"/>
  <c r="CR38" i="1"/>
  <c r="CM38" i="1"/>
  <c r="CE38" i="1"/>
  <c r="CD38" i="1"/>
  <c r="BZ38" i="1"/>
  <c r="BY38" i="1"/>
  <c r="BX38" i="1"/>
  <c r="BP38" i="1"/>
  <c r="BO38" i="1"/>
  <c r="BN38" i="1"/>
  <c r="BJ38" i="1"/>
  <c r="BI38" i="1"/>
  <c r="BF38" i="1"/>
  <c r="BA38" i="1"/>
  <c r="AZ38" i="1"/>
  <c r="AY38" i="1"/>
  <c r="AT38" i="1"/>
  <c r="AQ38" i="1"/>
  <c r="AP38" i="1"/>
  <c r="AM38" i="1"/>
  <c r="AL38" i="1"/>
  <c r="AK38" i="1"/>
  <c r="AJ38" i="1"/>
  <c r="AH38" i="1"/>
  <c r="AE38" i="1"/>
  <c r="AC38" i="1"/>
  <c r="AB38" i="1"/>
  <c r="AA38" i="1"/>
  <c r="Z38" i="1"/>
  <c r="W38" i="1"/>
  <c r="V38" i="1"/>
  <c r="U38" i="1"/>
  <c r="N38" i="1"/>
  <c r="CT46" i="1"/>
  <c r="CO46" i="1"/>
  <c r="CF46" i="1"/>
  <c r="CB46" i="1" s="1"/>
  <c r="CA46" i="1"/>
  <c r="BW46" i="1" s="1"/>
  <c r="BV46" i="1"/>
  <c r="BR46" i="1" s="1"/>
  <c r="BQ46" i="1"/>
  <c r="BM46" i="1" s="1"/>
  <c r="BL46" i="1"/>
  <c r="BH46" i="1"/>
  <c r="BG46" i="1"/>
  <c r="BC46" i="1" s="1"/>
  <c r="BB46" i="1"/>
  <c r="AX46" i="1" s="1"/>
  <c r="AW46" i="1"/>
  <c r="AS46" i="1" s="1"/>
  <c r="AR46" i="1"/>
  <c r="AN46" i="1" s="1"/>
  <c r="AI46" i="1"/>
  <c r="AD46" i="1"/>
  <c r="Y46" i="1"/>
  <c r="T46" i="1"/>
  <c r="CT45" i="1"/>
  <c r="CO45" i="1"/>
  <c r="CF45" i="1"/>
  <c r="CB45" i="1" s="1"/>
  <c r="CA45" i="1"/>
  <c r="BW45" i="1" s="1"/>
  <c r="BV45" i="1"/>
  <c r="BR45" i="1" s="1"/>
  <c r="BQ45" i="1"/>
  <c r="BM45" i="1" s="1"/>
  <c r="BL45" i="1"/>
  <c r="BH45" i="1" s="1"/>
  <c r="BG45" i="1"/>
  <c r="BC45" i="1"/>
  <c r="BB45" i="1"/>
  <c r="AX45" i="1" s="1"/>
  <c r="AW45" i="1"/>
  <c r="AS45" i="1" s="1"/>
  <c r="AR45" i="1"/>
  <c r="AN45" i="1" s="1"/>
  <c r="AI45" i="1"/>
  <c r="AD45" i="1"/>
  <c r="Y45" i="1"/>
  <c r="T45" i="1"/>
  <c r="CT43" i="1"/>
  <c r="CO43" i="1"/>
  <c r="CF43" i="1"/>
  <c r="CB43" i="1" s="1"/>
  <c r="CA43" i="1"/>
  <c r="BW43" i="1" s="1"/>
  <c r="BV43" i="1"/>
  <c r="BR43" i="1" s="1"/>
  <c r="BQ43" i="1"/>
  <c r="BM43" i="1" s="1"/>
  <c r="BL43" i="1"/>
  <c r="BH43" i="1" s="1"/>
  <c r="BG43" i="1"/>
  <c r="BC43" i="1" s="1"/>
  <c r="BB43" i="1"/>
  <c r="AX43" i="1" s="1"/>
  <c r="AW43" i="1"/>
  <c r="AS43" i="1" s="1"/>
  <c r="AR43" i="1"/>
  <c r="AN43" i="1" s="1"/>
  <c r="AI43" i="1"/>
  <c r="AD43" i="1"/>
  <c r="Y43" i="1"/>
  <c r="T43" i="1"/>
  <c r="BV109" i="1"/>
  <c r="BU109" i="1"/>
  <c r="BV108" i="1"/>
  <c r="BV106" i="1"/>
  <c r="BV104" i="1" s="1"/>
  <c r="BV103" i="1"/>
  <c r="BV100" i="1"/>
  <c r="BV99" i="1" s="1"/>
  <c r="BU99" i="1"/>
  <c r="BV98" i="1"/>
  <c r="BV97" i="1"/>
  <c r="BV96" i="1"/>
  <c r="BU95" i="1"/>
  <c r="BV94" i="1"/>
  <c r="BV93" i="1"/>
  <c r="BV91" i="1"/>
  <c r="BU90" i="1"/>
  <c r="BV88" i="1"/>
  <c r="BV86" i="1"/>
  <c r="BU85" i="1"/>
  <c r="BV84" i="1"/>
  <c r="BV83" i="1"/>
  <c r="BV82" i="1"/>
  <c r="BV78" i="1"/>
  <c r="BV77" i="1"/>
  <c r="BU76" i="1"/>
  <c r="BV72" i="1"/>
  <c r="BV71" i="1" s="1"/>
  <c r="BU71" i="1"/>
  <c r="BV70" i="1"/>
  <c r="BV69" i="1"/>
  <c r="BV68" i="1"/>
  <c r="BV67" i="1"/>
  <c r="BU66" i="1"/>
  <c r="BV62" i="1"/>
  <c r="BV61" i="1"/>
  <c r="BV60" i="1"/>
  <c r="BV59" i="1"/>
  <c r="BU58" i="1"/>
  <c r="BB109" i="1"/>
  <c r="BA109" i="1"/>
  <c r="BB108" i="1"/>
  <c r="BB106" i="1"/>
  <c r="BB104" i="1" s="1"/>
  <c r="BB103" i="1"/>
  <c r="BB100" i="1"/>
  <c r="BA99" i="1"/>
  <c r="BB98" i="1"/>
  <c r="BB97" i="1"/>
  <c r="BB96" i="1"/>
  <c r="BA95" i="1"/>
  <c r="BB94" i="1"/>
  <c r="BB93" i="1"/>
  <c r="BB92" i="1"/>
  <c r="BB91" i="1"/>
  <c r="BA90" i="1"/>
  <c r="BB88" i="1"/>
  <c r="BB87" i="1"/>
  <c r="BB86" i="1"/>
  <c r="BA85" i="1"/>
  <c r="BB84" i="1"/>
  <c r="BB83" i="1"/>
  <c r="BB82" i="1"/>
  <c r="BB81" i="1"/>
  <c r="BB80" i="1"/>
  <c r="BB79" i="1"/>
  <c r="BB78" i="1"/>
  <c r="BB77" i="1"/>
  <c r="BA76" i="1"/>
  <c r="BB72" i="1"/>
  <c r="BA71" i="1"/>
  <c r="BB70" i="1"/>
  <c r="BB68" i="1"/>
  <c r="BB67" i="1"/>
  <c r="BA66" i="1"/>
  <c r="BB62" i="1"/>
  <c r="BB61" i="1"/>
  <c r="BB60" i="1"/>
  <c r="BB59" i="1"/>
  <c r="BA58" i="1"/>
  <c r="AR30" i="1"/>
  <c r="AN30" i="1" s="1"/>
  <c r="AR29" i="1"/>
  <c r="AN29" i="1" s="1"/>
  <c r="AR28" i="1"/>
  <c r="AN28" i="1" s="1"/>
  <c r="AR27" i="1"/>
  <c r="AN27" i="1" s="1"/>
  <c r="AR26" i="1"/>
  <c r="AN26" i="1" s="1"/>
  <c r="AR25" i="1"/>
  <c r="AN25" i="1" s="1"/>
  <c r="AN109" i="1"/>
  <c r="AR109" i="1"/>
  <c r="AQ109" i="1"/>
  <c r="AP109" i="1"/>
  <c r="AO109" i="1"/>
  <c r="AR108" i="1"/>
  <c r="AN108" i="1" s="1"/>
  <c r="AR106" i="1"/>
  <c r="AR104" i="1" s="1"/>
  <c r="AN106" i="1"/>
  <c r="AN104" i="1" s="1"/>
  <c r="AR103" i="1"/>
  <c r="AR99" i="1" s="1"/>
  <c r="AN100" i="1"/>
  <c r="AQ99" i="1"/>
  <c r="AP99" i="1"/>
  <c r="AO99" i="1"/>
  <c r="AR98" i="1"/>
  <c r="AN98" i="1" s="1"/>
  <c r="AN97" i="1"/>
  <c r="AR96" i="1"/>
  <c r="AN96" i="1" s="1"/>
  <c r="AQ95" i="1"/>
  <c r="AP95" i="1"/>
  <c r="AO95" i="1"/>
  <c r="AN94" i="1"/>
  <c r="AR93" i="1"/>
  <c r="AN93" i="1" s="1"/>
  <c r="AR92" i="1"/>
  <c r="AN92" i="1" s="1"/>
  <c r="AR91" i="1"/>
  <c r="AN91" i="1" s="1"/>
  <c r="AQ90" i="1"/>
  <c r="AP90" i="1"/>
  <c r="AO90" i="1"/>
  <c r="AR88" i="1"/>
  <c r="AN88" i="1" s="1"/>
  <c r="AR87" i="1"/>
  <c r="AN87" i="1" s="1"/>
  <c r="AR86" i="1"/>
  <c r="AN86" i="1" s="1"/>
  <c r="AQ85" i="1"/>
  <c r="AP85" i="1"/>
  <c r="AO85" i="1"/>
  <c r="AN84" i="1"/>
  <c r="AN83" i="1"/>
  <c r="AR82" i="1"/>
  <c r="AN82" i="1"/>
  <c r="AR81" i="1"/>
  <c r="AN81" i="1" s="1"/>
  <c r="AR80" i="1"/>
  <c r="AN80" i="1" s="1"/>
  <c r="AR79" i="1"/>
  <c r="AN79" i="1" s="1"/>
  <c r="AR78" i="1"/>
  <c r="AN78" i="1" s="1"/>
  <c r="AR77" i="1"/>
  <c r="AN77" i="1" s="1"/>
  <c r="AQ76" i="1"/>
  <c r="AP76" i="1"/>
  <c r="AO76" i="1"/>
  <c r="AN75" i="1"/>
  <c r="AN74" i="1"/>
  <c r="AN73" i="1"/>
  <c r="AN72" i="1"/>
  <c r="AQ71" i="1"/>
  <c r="AP71" i="1"/>
  <c r="AO71" i="1"/>
  <c r="AR70" i="1"/>
  <c r="AN70" i="1" s="1"/>
  <c r="AR69" i="1"/>
  <c r="AN69" i="1" s="1"/>
  <c r="AN68" i="1"/>
  <c r="AN67" i="1"/>
  <c r="AQ66" i="1"/>
  <c r="AP66" i="1"/>
  <c r="AO66" i="1"/>
  <c r="AR62" i="1"/>
  <c r="AN62" i="1" s="1"/>
  <c r="AR61" i="1"/>
  <c r="AN61" i="1" s="1"/>
  <c r="AR60" i="1"/>
  <c r="AN60" i="1" s="1"/>
  <c r="AR59" i="1"/>
  <c r="AN59" i="1" s="1"/>
  <c r="AQ58" i="1"/>
  <c r="AP58" i="1"/>
  <c r="AO58" i="1"/>
  <c r="AH109" i="1"/>
  <c r="AG109" i="1"/>
  <c r="AH106" i="1"/>
  <c r="AH104" i="1" s="1"/>
  <c r="AH103" i="1"/>
  <c r="AH99" i="1" s="1"/>
  <c r="AG99" i="1"/>
  <c r="AH98" i="1"/>
  <c r="AH97" i="1"/>
  <c r="AG95" i="1"/>
  <c r="AH94" i="1"/>
  <c r="AH93" i="1"/>
  <c r="AH92" i="1"/>
  <c r="AH91" i="1"/>
  <c r="AG90" i="1"/>
  <c r="AH88" i="1"/>
  <c r="AH87" i="1"/>
  <c r="AH86" i="1"/>
  <c r="AG85" i="1"/>
  <c r="AH84" i="1"/>
  <c r="AH83" i="1"/>
  <c r="AH82" i="1"/>
  <c r="AH81" i="1"/>
  <c r="AH80" i="1"/>
  <c r="AH79" i="1"/>
  <c r="AH78" i="1"/>
  <c r="AH77" i="1"/>
  <c r="AG76" i="1"/>
  <c r="AH72" i="1"/>
  <c r="AH71" i="1" s="1"/>
  <c r="AG71" i="1"/>
  <c r="AH68" i="1"/>
  <c r="AH67" i="1"/>
  <c r="AG66" i="1"/>
  <c r="AH62" i="1"/>
  <c r="AH60" i="1"/>
  <c r="AH59" i="1"/>
  <c r="AG58" i="1"/>
  <c r="AO57" i="1" l="1"/>
  <c r="AO23" i="1" s="1"/>
  <c r="AG57" i="1"/>
  <c r="AG23" i="1" s="1"/>
  <c r="AP57" i="1"/>
  <c r="AP23" i="1" s="1"/>
  <c r="AQ57" i="1"/>
  <c r="AQ23" i="1" s="1"/>
  <c r="AN103" i="1"/>
  <c r="AN99" i="1" s="1"/>
  <c r="BA57" i="1"/>
  <c r="BA23" i="1" s="1"/>
  <c r="BU57" i="1"/>
  <c r="BU23" i="1" s="1"/>
  <c r="BB58" i="1"/>
  <c r="AN71" i="1"/>
  <c r="AR90" i="1"/>
  <c r="BB66" i="1"/>
  <c r="BB99" i="1"/>
  <c r="AH95" i="1"/>
  <c r="AI42" i="1"/>
  <c r="AI38" i="1" s="1"/>
  <c r="BW42" i="1"/>
  <c r="BW38" i="1" s="1"/>
  <c r="CA42" i="1"/>
  <c r="CA38" i="1" s="1"/>
  <c r="CT42" i="1"/>
  <c r="CT38" i="1" s="1"/>
  <c r="T42" i="1"/>
  <c r="T38" i="1" s="1"/>
  <c r="CO42" i="1"/>
  <c r="CO38" i="1" s="1"/>
  <c r="AS42" i="1"/>
  <c r="AS38" i="1" s="1"/>
  <c r="AW42" i="1"/>
  <c r="AW38" i="1" s="1"/>
  <c r="CB42" i="1"/>
  <c r="CB38" i="1" s="1"/>
  <c r="CF42" i="1"/>
  <c r="CF38" i="1" s="1"/>
  <c r="AR42" i="1"/>
  <c r="AR38" i="1" s="1"/>
  <c r="AX42" i="1"/>
  <c r="AX38" i="1" s="1"/>
  <c r="BB42" i="1"/>
  <c r="BB38" i="1" s="1"/>
  <c r="BC42" i="1"/>
  <c r="BC38" i="1" s="1"/>
  <c r="BG42" i="1"/>
  <c r="BG38" i="1" s="1"/>
  <c r="AD42" i="1"/>
  <c r="AD38" i="1" s="1"/>
  <c r="AH90" i="1"/>
  <c r="BV85" i="1"/>
  <c r="BH42" i="1"/>
  <c r="BH38" i="1" s="1"/>
  <c r="BL42" i="1"/>
  <c r="BL38" i="1" s="1"/>
  <c r="BV66" i="1"/>
  <c r="BM42" i="1"/>
  <c r="BM38" i="1" s="1"/>
  <c r="BQ42" i="1"/>
  <c r="BQ38" i="1" s="1"/>
  <c r="AH66" i="1"/>
  <c r="BR42" i="1"/>
  <c r="BR38" i="1" s="1"/>
  <c r="BV42" i="1"/>
  <c r="BV38" i="1" s="1"/>
  <c r="Y42" i="1"/>
  <c r="Y38" i="1" s="1"/>
  <c r="CM21" i="1"/>
  <c r="CR21" i="1"/>
  <c r="CN21" i="1"/>
  <c r="CS21" i="1"/>
  <c r="AT21" i="1"/>
  <c r="U21" i="1"/>
  <c r="BN21" i="1"/>
  <c r="AE21" i="1"/>
  <c r="W21" i="1"/>
  <c r="AH21" i="1"/>
  <c r="BP21" i="1"/>
  <c r="BD21" i="1"/>
  <c r="BA21" i="1"/>
  <c r="AA21" i="1"/>
  <c r="BJ21" i="1"/>
  <c r="BK21" i="1"/>
  <c r="AJ21" i="1"/>
  <c r="BX21" i="1"/>
  <c r="AV21" i="1"/>
  <c r="AY21" i="1"/>
  <c r="AZ21" i="1"/>
  <c r="AK21" i="1"/>
  <c r="BY21" i="1"/>
  <c r="AU21" i="1"/>
  <c r="Z21" i="1"/>
  <c r="AB21" i="1"/>
  <c r="BO21" i="1"/>
  <c r="AL21" i="1"/>
  <c r="BZ21" i="1"/>
  <c r="AO21" i="1"/>
  <c r="V21" i="1"/>
  <c r="CC21" i="1"/>
  <c r="BU21" i="1"/>
  <c r="BI21" i="1"/>
  <c r="BS21" i="1"/>
  <c r="AM21" i="1"/>
  <c r="CD21" i="1"/>
  <c r="AG21" i="1"/>
  <c r="BF21" i="1"/>
  <c r="BT21" i="1"/>
  <c r="AP21" i="1"/>
  <c r="CE21" i="1"/>
  <c r="AF21" i="1"/>
  <c r="BE21" i="1"/>
  <c r="AQ21" i="1"/>
  <c r="X21" i="1"/>
  <c r="N21" i="1"/>
  <c r="CP46" i="1"/>
  <c r="CL46" i="1" s="1"/>
  <c r="AR19" i="1"/>
  <c r="CP45" i="1"/>
  <c r="CL45" i="1" s="1"/>
  <c r="AN19" i="1"/>
  <c r="AC21" i="1"/>
  <c r="AH76" i="1"/>
  <c r="AH57" i="1" s="1"/>
  <c r="CU45" i="1"/>
  <c r="AH58" i="1"/>
  <c r="AN76" i="1"/>
  <c r="AN95" i="1"/>
  <c r="BB95" i="1"/>
  <c r="BB90" i="1"/>
  <c r="Q43" i="1"/>
  <c r="R43" i="1" s="1"/>
  <c r="CU43" i="1"/>
  <c r="CQ43" i="1" s="1"/>
  <c r="BV58" i="1"/>
  <c r="AH85" i="1"/>
  <c r="AR66" i="1"/>
  <c r="AN85" i="1"/>
  <c r="BB85" i="1"/>
  <c r="BV95" i="1"/>
  <c r="S43" i="1"/>
  <c r="P43" i="1" s="1"/>
  <c r="AR76" i="1"/>
  <c r="BB76" i="1"/>
  <c r="BV90" i="1"/>
  <c r="Q46" i="1"/>
  <c r="R46" i="1" s="1"/>
  <c r="BB71" i="1"/>
  <c r="BV76" i="1"/>
  <c r="CP43" i="1"/>
  <c r="CL43" i="1" s="1"/>
  <c r="Q45" i="1"/>
  <c r="R45" i="1" s="1"/>
  <c r="S46" i="1"/>
  <c r="S45" i="1"/>
  <c r="CU46" i="1"/>
  <c r="AN66" i="1"/>
  <c r="AN58" i="1"/>
  <c r="AN90" i="1"/>
  <c r="AR58" i="1"/>
  <c r="AR85" i="1"/>
  <c r="AR71" i="1"/>
  <c r="AR95" i="1"/>
  <c r="AR57" i="1" l="1"/>
  <c r="BB57" i="1"/>
  <c r="AG24" i="1"/>
  <c r="AN57" i="1"/>
  <c r="AN23" i="1" s="1"/>
  <c r="BV57" i="1"/>
  <c r="AQ18" i="1"/>
  <c r="AQ24" i="1"/>
  <c r="BU18" i="1"/>
  <c r="BU24" i="1"/>
  <c r="AG18" i="1"/>
  <c r="BA24" i="1"/>
  <c r="BA18" i="1"/>
  <c r="AH23" i="1"/>
  <c r="AH18" i="1" s="1"/>
  <c r="BB23" i="1"/>
  <c r="AP18" i="1"/>
  <c r="AO24" i="1"/>
  <c r="AO18" i="1"/>
  <c r="AP24" i="1"/>
  <c r="AN42" i="1"/>
  <c r="AN38" i="1" s="1"/>
  <c r="AN21" i="1" s="1"/>
  <c r="BB24" i="1"/>
  <c r="Q42" i="1"/>
  <c r="Q38" i="1" s="1"/>
  <c r="AR23" i="1"/>
  <c r="BV23" i="1"/>
  <c r="CT21" i="1"/>
  <c r="CP42" i="1"/>
  <c r="CP38" i="1" s="1"/>
  <c r="CQ45" i="1"/>
  <c r="CU42" i="1"/>
  <c r="CU38" i="1" s="1"/>
  <c r="P45" i="1"/>
  <c r="AD21" i="1"/>
  <c r="AR21" i="1"/>
  <c r="O43" i="1"/>
  <c r="BW21" i="1"/>
  <c r="AS21" i="1"/>
  <c r="AW21" i="1"/>
  <c r="BC21" i="1"/>
  <c r="AI21" i="1"/>
  <c r="O46" i="1"/>
  <c r="CO21" i="1"/>
  <c r="CB21" i="1"/>
  <c r="BM21" i="1"/>
  <c r="BL21" i="1"/>
  <c r="BQ21" i="1"/>
  <c r="CF21" i="1"/>
  <c r="BV21" i="1"/>
  <c r="AX21" i="1"/>
  <c r="BH21" i="1"/>
  <c r="CA21" i="1"/>
  <c r="T21" i="1"/>
  <c r="BG21" i="1"/>
  <c r="BB21" i="1"/>
  <c r="BB18" i="1" s="1"/>
  <c r="BR21" i="1"/>
  <c r="Y21" i="1"/>
  <c r="O45" i="1"/>
  <c r="CQ46" i="1"/>
  <c r="P46" i="1"/>
  <c r="AH24" i="1" l="1"/>
  <c r="BV24" i="1"/>
  <c r="AR24" i="1"/>
  <c r="AR18" i="1"/>
  <c r="S42" i="1"/>
  <c r="S38" i="1" s="1"/>
  <c r="S21" i="1" s="1"/>
  <c r="AN24" i="1"/>
  <c r="AN18" i="1"/>
  <c r="AN111" i="1" s="1"/>
  <c r="O42" i="1"/>
  <c r="O38" i="1" s="1"/>
  <c r="CL42" i="1"/>
  <c r="R42" i="1"/>
  <c r="R38" i="1" s="1"/>
  <c r="BV18" i="1"/>
  <c r="CQ42" i="1"/>
  <c r="CQ38" i="1" s="1"/>
  <c r="P42" i="1"/>
  <c r="P38" i="1" s="1"/>
  <c r="CL38" i="1"/>
  <c r="Q21" i="1"/>
  <c r="CU21" i="1"/>
  <c r="CP21" i="1"/>
  <c r="O21" i="1" l="1"/>
  <c r="CL21" i="1"/>
  <c r="R21" i="1"/>
  <c r="CQ21" i="1"/>
  <c r="P21" i="1"/>
  <c r="BL110" i="1"/>
  <c r="BL109" i="1" s="1"/>
  <c r="BH110" i="1"/>
  <c r="BH109" i="1" s="1"/>
  <c r="BK109" i="1"/>
  <c r="BJ109" i="1"/>
  <c r="BI109" i="1"/>
  <c r="BL108" i="1"/>
  <c r="BH108" i="1" s="1"/>
  <c r="BL106" i="1"/>
  <c r="BL103" i="1"/>
  <c r="BH103" i="1" s="1"/>
  <c r="BL100" i="1"/>
  <c r="BH100" i="1"/>
  <c r="BK99" i="1"/>
  <c r="BJ99" i="1"/>
  <c r="BI99" i="1"/>
  <c r="BL98" i="1"/>
  <c r="BH98" i="1" s="1"/>
  <c r="BL97" i="1"/>
  <c r="BH97" i="1" s="1"/>
  <c r="BL96" i="1"/>
  <c r="BH96" i="1" s="1"/>
  <c r="BK95" i="1"/>
  <c r="BJ95" i="1"/>
  <c r="BI95" i="1"/>
  <c r="BL94" i="1"/>
  <c r="BH94" i="1" s="1"/>
  <c r="BL93" i="1"/>
  <c r="BH93" i="1" s="1"/>
  <c r="BL92" i="1"/>
  <c r="BH92" i="1" s="1"/>
  <c r="BL91" i="1"/>
  <c r="BH91" i="1" s="1"/>
  <c r="BK90" i="1"/>
  <c r="BJ90" i="1"/>
  <c r="BI90" i="1"/>
  <c r="BL88" i="1"/>
  <c r="BH88" i="1" s="1"/>
  <c r="BL87" i="1"/>
  <c r="BH87" i="1" s="1"/>
  <c r="BL86" i="1"/>
  <c r="BH86" i="1" s="1"/>
  <c r="BK85" i="1"/>
  <c r="BJ85" i="1"/>
  <c r="BI85" i="1"/>
  <c r="BL84" i="1"/>
  <c r="BH84" i="1" s="1"/>
  <c r="BL83" i="1"/>
  <c r="BH83" i="1" s="1"/>
  <c r="BL82" i="1"/>
  <c r="BH82" i="1" s="1"/>
  <c r="BL81" i="1"/>
  <c r="BH81" i="1" s="1"/>
  <c r="BL80" i="1"/>
  <c r="BH80" i="1" s="1"/>
  <c r="BL79" i="1"/>
  <c r="BH79" i="1" s="1"/>
  <c r="BL78" i="1"/>
  <c r="BH78" i="1" s="1"/>
  <c r="BL77" i="1"/>
  <c r="BH77" i="1" s="1"/>
  <c r="BK76" i="1"/>
  <c r="BJ76" i="1"/>
  <c r="BI76" i="1"/>
  <c r="BH75" i="1"/>
  <c r="BH74" i="1"/>
  <c r="BH73" i="1"/>
  <c r="BL72" i="1"/>
  <c r="BH72" i="1" s="1"/>
  <c r="BK71" i="1"/>
  <c r="BJ71" i="1"/>
  <c r="BI71" i="1"/>
  <c r="BL70" i="1"/>
  <c r="BH70" i="1" s="1"/>
  <c r="BL69" i="1"/>
  <c r="BH69" i="1" s="1"/>
  <c r="BL68" i="1"/>
  <c r="BH68" i="1" s="1"/>
  <c r="BL67" i="1"/>
  <c r="BK66" i="1"/>
  <c r="BJ66" i="1"/>
  <c r="BI66" i="1"/>
  <c r="BL62" i="1"/>
  <c r="BH62" i="1" s="1"/>
  <c r="BH61" i="1"/>
  <c r="BL60" i="1"/>
  <c r="BH60" i="1" s="1"/>
  <c r="BL59" i="1"/>
  <c r="BH59" i="1" s="1"/>
  <c r="BK58" i="1"/>
  <c r="BJ58" i="1"/>
  <c r="BI58" i="1"/>
  <c r="AX110" i="1"/>
  <c r="AX109" i="1" s="1"/>
  <c r="AZ109" i="1"/>
  <c r="AY109" i="1"/>
  <c r="AX108" i="1"/>
  <c r="AX106" i="1"/>
  <c r="AX104" i="1" s="1"/>
  <c r="AX103" i="1"/>
  <c r="AX100" i="1"/>
  <c r="AZ99" i="1"/>
  <c r="AY99" i="1"/>
  <c r="AX98" i="1"/>
  <c r="AX97" i="1"/>
  <c r="AX96" i="1"/>
  <c r="AZ95" i="1"/>
  <c r="AY95" i="1"/>
  <c r="AX94" i="1"/>
  <c r="AX93" i="1"/>
  <c r="AX92" i="1"/>
  <c r="AX91" i="1"/>
  <c r="AZ90" i="1"/>
  <c r="AY90" i="1"/>
  <c r="AX88" i="1"/>
  <c r="AX87" i="1"/>
  <c r="AX86" i="1"/>
  <c r="AZ85" i="1"/>
  <c r="AY85" i="1"/>
  <c r="AX84" i="1"/>
  <c r="AX83" i="1"/>
  <c r="AX82" i="1"/>
  <c r="AX81" i="1"/>
  <c r="AX80" i="1"/>
  <c r="AX79" i="1"/>
  <c r="AX78" i="1"/>
  <c r="AX77" i="1"/>
  <c r="AZ76" i="1"/>
  <c r="AY76" i="1"/>
  <c r="AX75" i="1"/>
  <c r="AX74" i="1"/>
  <c r="AX73" i="1"/>
  <c r="AX72" i="1"/>
  <c r="AZ71" i="1"/>
  <c r="AY71" i="1"/>
  <c r="AX70" i="1"/>
  <c r="AX69" i="1"/>
  <c r="AX68" i="1"/>
  <c r="AX67" i="1"/>
  <c r="AZ66" i="1"/>
  <c r="AY66" i="1"/>
  <c r="AX62" i="1"/>
  <c r="AX61" i="1"/>
  <c r="AX60" i="1"/>
  <c r="AX59" i="1"/>
  <c r="AZ58" i="1"/>
  <c r="AY58" i="1"/>
  <c r="AD110" i="1"/>
  <c r="AD109" i="1" s="1"/>
  <c r="AF109" i="1"/>
  <c r="AE109" i="1"/>
  <c r="AD108" i="1"/>
  <c r="AD106" i="1"/>
  <c r="AD104" i="1" s="1"/>
  <c r="AD103" i="1"/>
  <c r="AD100" i="1"/>
  <c r="AF99" i="1"/>
  <c r="AE99" i="1"/>
  <c r="AD98" i="1"/>
  <c r="AD97" i="1"/>
  <c r="AD96" i="1"/>
  <c r="AF95" i="1"/>
  <c r="AE95" i="1"/>
  <c r="AD94" i="1"/>
  <c r="AD93" i="1"/>
  <c r="AD92" i="1"/>
  <c r="AD91" i="1"/>
  <c r="AF90" i="1"/>
  <c r="AE90" i="1"/>
  <c r="AD88" i="1"/>
  <c r="AD87" i="1"/>
  <c r="AD86" i="1"/>
  <c r="AF85" i="1"/>
  <c r="AE85" i="1"/>
  <c r="AD84" i="1"/>
  <c r="AD83" i="1"/>
  <c r="AD82" i="1"/>
  <c r="AD81" i="1"/>
  <c r="AD80" i="1"/>
  <c r="AD79" i="1"/>
  <c r="AD78" i="1"/>
  <c r="AD77" i="1"/>
  <c r="AF76" i="1"/>
  <c r="AE76" i="1"/>
  <c r="AD75" i="1"/>
  <c r="AD74" i="1"/>
  <c r="AD73" i="1"/>
  <c r="AD72" i="1"/>
  <c r="AF71" i="1"/>
  <c r="AE71" i="1"/>
  <c r="AD70" i="1"/>
  <c r="AD69" i="1"/>
  <c r="AD68" i="1"/>
  <c r="AD67" i="1"/>
  <c r="AF66" i="1"/>
  <c r="AE66" i="1"/>
  <c r="AD62" i="1"/>
  <c r="AD61" i="1"/>
  <c r="AD60" i="1"/>
  <c r="AD59" i="1"/>
  <c r="AF58" i="1"/>
  <c r="AF57" i="1" s="1"/>
  <c r="AE58" i="1"/>
  <c r="AE57" i="1" s="1"/>
  <c r="BR110" i="1"/>
  <c r="BR109" i="1" s="1"/>
  <c r="BT109" i="1"/>
  <c r="BS109" i="1"/>
  <c r="BR108" i="1"/>
  <c r="BR106" i="1"/>
  <c r="BR104" i="1" s="1"/>
  <c r="BR103" i="1"/>
  <c r="BR100" i="1"/>
  <c r="BT99" i="1"/>
  <c r="BS99" i="1"/>
  <c r="BR98" i="1"/>
  <c r="BR97" i="1"/>
  <c r="BR96" i="1"/>
  <c r="BT95" i="1"/>
  <c r="BS95" i="1"/>
  <c r="BR94" i="1"/>
  <c r="BR93" i="1"/>
  <c r="BR92" i="1"/>
  <c r="BR91" i="1"/>
  <c r="BT90" i="1"/>
  <c r="BS90" i="1"/>
  <c r="BR88" i="1"/>
  <c r="BR87" i="1"/>
  <c r="BR86" i="1"/>
  <c r="BT85" i="1"/>
  <c r="BS85" i="1"/>
  <c r="BR84" i="1"/>
  <c r="BR83" i="1"/>
  <c r="BR82" i="1"/>
  <c r="BR81" i="1"/>
  <c r="BR80" i="1"/>
  <c r="BR79" i="1"/>
  <c r="BR78" i="1"/>
  <c r="BR77" i="1"/>
  <c r="BT76" i="1"/>
  <c r="BS76" i="1"/>
  <c r="BR75" i="1"/>
  <c r="BR74" i="1"/>
  <c r="BR73" i="1"/>
  <c r="BR72" i="1"/>
  <c r="BT71" i="1"/>
  <c r="BS71" i="1"/>
  <c r="BR70" i="1"/>
  <c r="BR69" i="1"/>
  <c r="BR68" i="1"/>
  <c r="BR67" i="1"/>
  <c r="BT66" i="1"/>
  <c r="BS66" i="1"/>
  <c r="BR62" i="1"/>
  <c r="BR61" i="1"/>
  <c r="BR60" i="1"/>
  <c r="BR59" i="1"/>
  <c r="BT58" i="1"/>
  <c r="BS58" i="1"/>
  <c r="BQ109" i="1"/>
  <c r="BG109" i="1"/>
  <c r="BC110" i="1"/>
  <c r="BC109" i="1" s="1"/>
  <c r="AI110" i="1"/>
  <c r="BP109" i="1"/>
  <c r="BO109" i="1"/>
  <c r="BN109" i="1"/>
  <c r="BF109" i="1"/>
  <c r="BE109" i="1"/>
  <c r="BD109" i="1"/>
  <c r="AV109" i="1"/>
  <c r="AU109" i="1"/>
  <c r="AT109" i="1"/>
  <c r="AM109" i="1"/>
  <c r="AL109" i="1"/>
  <c r="AK109" i="1"/>
  <c r="AJ109" i="1"/>
  <c r="BQ108" i="1"/>
  <c r="BG108" i="1"/>
  <c r="BC108" i="1" s="1"/>
  <c r="AS108" i="1"/>
  <c r="AI108" i="1"/>
  <c r="BQ106" i="1"/>
  <c r="BG106" i="1"/>
  <c r="AW106" i="1"/>
  <c r="AI106" i="1"/>
  <c r="AI104" i="1" s="1"/>
  <c r="BQ103" i="1"/>
  <c r="BM103" i="1" s="1"/>
  <c r="BG103" i="1"/>
  <c r="BC103" i="1" s="1"/>
  <c r="AW103" i="1"/>
  <c r="AW99" i="1" s="1"/>
  <c r="AM99" i="1"/>
  <c r="BQ100" i="1"/>
  <c r="BM100" i="1" s="1"/>
  <c r="BG100" i="1"/>
  <c r="BC100" i="1" s="1"/>
  <c r="AS100" i="1"/>
  <c r="AI100" i="1"/>
  <c r="BP99" i="1"/>
  <c r="BO99" i="1"/>
  <c r="BN99" i="1"/>
  <c r="BF99" i="1"/>
  <c r="BE99" i="1"/>
  <c r="BD99" i="1"/>
  <c r="AV99" i="1"/>
  <c r="AU99" i="1"/>
  <c r="AT99" i="1"/>
  <c r="AL99" i="1"/>
  <c r="AK99" i="1"/>
  <c r="AJ99" i="1"/>
  <c r="BQ98" i="1"/>
  <c r="BM98" i="1" s="1"/>
  <c r="BG98" i="1"/>
  <c r="BC98" i="1" s="1"/>
  <c r="AW98" i="1"/>
  <c r="AS98" i="1" s="1"/>
  <c r="AI98" i="1"/>
  <c r="BQ97" i="1"/>
  <c r="BM97" i="1" s="1"/>
  <c r="BG97" i="1"/>
  <c r="BC97" i="1" s="1"/>
  <c r="AS97" i="1"/>
  <c r="AI97" i="1"/>
  <c r="BQ96" i="1"/>
  <c r="BG96" i="1"/>
  <c r="BC96" i="1" s="1"/>
  <c r="AW96" i="1"/>
  <c r="AS96" i="1" s="1"/>
  <c r="AI96" i="1"/>
  <c r="BP95" i="1"/>
  <c r="BO95" i="1"/>
  <c r="BN95" i="1"/>
  <c r="BF95" i="1"/>
  <c r="BE95" i="1"/>
  <c r="BD95" i="1"/>
  <c r="AV95" i="1"/>
  <c r="AU95" i="1"/>
  <c r="AT95" i="1"/>
  <c r="AL95" i="1"/>
  <c r="AK95" i="1"/>
  <c r="AJ95" i="1"/>
  <c r="BQ94" i="1"/>
  <c r="BM94" i="1" s="1"/>
  <c r="BG94" i="1"/>
  <c r="BC94" i="1" s="1"/>
  <c r="AW94" i="1"/>
  <c r="AS94" i="1" s="1"/>
  <c r="AM94" i="1"/>
  <c r="AI94" i="1" s="1"/>
  <c r="BM93" i="1"/>
  <c r="BG93" i="1"/>
  <c r="BC93" i="1" s="1"/>
  <c r="AW93" i="1"/>
  <c r="AS93" i="1" s="1"/>
  <c r="AM93" i="1"/>
  <c r="AI93" i="1" s="1"/>
  <c r="BQ92" i="1"/>
  <c r="BM92" i="1" s="1"/>
  <c r="BG92" i="1"/>
  <c r="BC92" i="1" s="1"/>
  <c r="AW92" i="1"/>
  <c r="AS92" i="1" s="1"/>
  <c r="AM92" i="1"/>
  <c r="AI92" i="1" s="1"/>
  <c r="BQ91" i="1"/>
  <c r="BM91" i="1" s="1"/>
  <c r="BC91" i="1"/>
  <c r="AW91" i="1"/>
  <c r="AS91" i="1" s="1"/>
  <c r="AM91" i="1"/>
  <c r="AI91" i="1" s="1"/>
  <c r="BP90" i="1"/>
  <c r="BO90" i="1"/>
  <c r="BN90" i="1"/>
  <c r="BF90" i="1"/>
  <c r="BE90" i="1"/>
  <c r="BD90" i="1"/>
  <c r="AV90" i="1"/>
  <c r="AU90" i="1"/>
  <c r="AT90" i="1"/>
  <c r="AL90" i="1"/>
  <c r="AK90" i="1"/>
  <c r="AJ90" i="1"/>
  <c r="BM88" i="1"/>
  <c r="BG88" i="1"/>
  <c r="BC88" i="1" s="1"/>
  <c r="AW88" i="1"/>
  <c r="AS88" i="1" s="1"/>
  <c r="AM88" i="1"/>
  <c r="AI88" i="1" s="1"/>
  <c r="BQ87" i="1"/>
  <c r="BM87" i="1" s="1"/>
  <c r="BG87" i="1"/>
  <c r="BC87" i="1" s="1"/>
  <c r="AW87" i="1"/>
  <c r="AS87" i="1" s="1"/>
  <c r="AM87" i="1"/>
  <c r="AI87" i="1" s="1"/>
  <c r="BQ86" i="1"/>
  <c r="BM86" i="1" s="1"/>
  <c r="BC86" i="1"/>
  <c r="AW86" i="1"/>
  <c r="AS86" i="1" s="1"/>
  <c r="AM86" i="1"/>
  <c r="AI86" i="1" s="1"/>
  <c r="BP85" i="1"/>
  <c r="BO85" i="1"/>
  <c r="BN85" i="1"/>
  <c r="BF85" i="1"/>
  <c r="BE85" i="1"/>
  <c r="BD85" i="1"/>
  <c r="AV85" i="1"/>
  <c r="AU85" i="1"/>
  <c r="AT85" i="1"/>
  <c r="AL85" i="1"/>
  <c r="AK85" i="1"/>
  <c r="AJ85" i="1"/>
  <c r="BQ84" i="1"/>
  <c r="BM84" i="1" s="1"/>
  <c r="BG84" i="1"/>
  <c r="BC84" i="1" s="1"/>
  <c r="AW84" i="1"/>
  <c r="AS84" i="1" s="1"/>
  <c r="AM84" i="1"/>
  <c r="AI84" i="1" s="1"/>
  <c r="BQ83" i="1"/>
  <c r="BM83" i="1" s="1"/>
  <c r="BG83" i="1"/>
  <c r="BC83" i="1" s="1"/>
  <c r="AW83" i="1"/>
  <c r="AS83" i="1" s="1"/>
  <c r="AM83" i="1"/>
  <c r="AI83" i="1" s="1"/>
  <c r="BM82" i="1"/>
  <c r="BG82" i="1"/>
  <c r="BC82" i="1" s="1"/>
  <c r="AW82" i="1"/>
  <c r="AS82" i="1" s="1"/>
  <c r="AM82" i="1"/>
  <c r="AI82" i="1" s="1"/>
  <c r="BM81" i="1"/>
  <c r="BG81" i="1"/>
  <c r="BC81" i="1" s="1"/>
  <c r="AW81" i="1"/>
  <c r="AS81" i="1" s="1"/>
  <c r="AM81" i="1"/>
  <c r="AI81" i="1" s="1"/>
  <c r="BQ80" i="1"/>
  <c r="BM80" i="1" s="1"/>
  <c r="BG80" i="1"/>
  <c r="BC80" i="1" s="1"/>
  <c r="AW80" i="1"/>
  <c r="AS80" i="1" s="1"/>
  <c r="AM80" i="1"/>
  <c r="AI80" i="1" s="1"/>
  <c r="BQ79" i="1"/>
  <c r="BM79" i="1" s="1"/>
  <c r="BG79" i="1"/>
  <c r="BC79" i="1" s="1"/>
  <c r="AW79" i="1"/>
  <c r="AS79" i="1" s="1"/>
  <c r="AM79" i="1"/>
  <c r="AI79" i="1" s="1"/>
  <c r="BQ78" i="1"/>
  <c r="BM78" i="1" s="1"/>
  <c r="BC78" i="1"/>
  <c r="AW78" i="1"/>
  <c r="AS78" i="1" s="1"/>
  <c r="AM78" i="1"/>
  <c r="AI78" i="1" s="1"/>
  <c r="BQ77" i="1"/>
  <c r="BM77" i="1" s="1"/>
  <c r="AW77" i="1"/>
  <c r="AS77" i="1" s="1"/>
  <c r="AM77" i="1"/>
  <c r="AI77" i="1" s="1"/>
  <c r="BP76" i="1"/>
  <c r="BO76" i="1"/>
  <c r="BN76" i="1"/>
  <c r="BF76" i="1"/>
  <c r="BE76" i="1"/>
  <c r="BD76" i="1"/>
  <c r="AV76" i="1"/>
  <c r="AU76" i="1"/>
  <c r="AT76" i="1"/>
  <c r="AL76" i="1"/>
  <c r="AK76" i="1"/>
  <c r="AJ76" i="1"/>
  <c r="BM75" i="1"/>
  <c r="BC75" i="1"/>
  <c r="AS75" i="1"/>
  <c r="AI75" i="1"/>
  <c r="BM74" i="1"/>
  <c r="BC74" i="1"/>
  <c r="AS74" i="1"/>
  <c r="AI74" i="1"/>
  <c r="BM73" i="1"/>
  <c r="BC73" i="1"/>
  <c r="AS73" i="1"/>
  <c r="AI73" i="1"/>
  <c r="BQ72" i="1"/>
  <c r="BM72" i="1" s="1"/>
  <c r="BG72" i="1"/>
  <c r="BC72" i="1" s="1"/>
  <c r="AS72" i="1"/>
  <c r="AM72" i="1"/>
  <c r="AI72" i="1" s="1"/>
  <c r="BP71" i="1"/>
  <c r="BO71" i="1"/>
  <c r="BN71" i="1"/>
  <c r="BF71" i="1"/>
  <c r="BE71" i="1"/>
  <c r="BD71" i="1"/>
  <c r="AV71" i="1"/>
  <c r="AU71" i="1"/>
  <c r="AT71" i="1"/>
  <c r="AL71" i="1"/>
  <c r="AK71" i="1"/>
  <c r="AJ71" i="1"/>
  <c r="BQ70" i="1"/>
  <c r="BM70" i="1" s="1"/>
  <c r="BG70" i="1"/>
  <c r="BC70" i="1" s="1"/>
  <c r="AW70" i="1"/>
  <c r="AS70" i="1" s="1"/>
  <c r="AI70" i="1"/>
  <c r="BQ69" i="1"/>
  <c r="BC69" i="1"/>
  <c r="AS69" i="1"/>
  <c r="AI69" i="1"/>
  <c r="BQ68" i="1"/>
  <c r="BM68" i="1" s="1"/>
  <c r="BG68" i="1"/>
  <c r="BC68" i="1" s="1"/>
  <c r="AS68" i="1"/>
  <c r="AM68" i="1"/>
  <c r="AI68" i="1" s="1"/>
  <c r="BQ67" i="1"/>
  <c r="BM67" i="1" s="1"/>
  <c r="BG67" i="1"/>
  <c r="BC67" i="1" s="1"/>
  <c r="AS67" i="1"/>
  <c r="AM67" i="1"/>
  <c r="AI67" i="1" s="1"/>
  <c r="BP66" i="1"/>
  <c r="BO66" i="1"/>
  <c r="BN66" i="1"/>
  <c r="BF66" i="1"/>
  <c r="BE66" i="1"/>
  <c r="BD66" i="1"/>
  <c r="AV66" i="1"/>
  <c r="AU66" i="1"/>
  <c r="AT66" i="1"/>
  <c r="AL66" i="1"/>
  <c r="AK66" i="1"/>
  <c r="AJ66" i="1"/>
  <c r="BQ62" i="1"/>
  <c r="BM62" i="1" s="1"/>
  <c r="BG62" i="1"/>
  <c r="BC62" i="1" s="1"/>
  <c r="AS62" i="1"/>
  <c r="AM62" i="1"/>
  <c r="AI62" i="1" s="1"/>
  <c r="BM61" i="1"/>
  <c r="BG61" i="1"/>
  <c r="BC61" i="1" s="1"/>
  <c r="AW61" i="1"/>
  <c r="AS61" i="1" s="1"/>
  <c r="AI61" i="1"/>
  <c r="BQ60" i="1"/>
  <c r="BM60" i="1" s="1"/>
  <c r="AW60" i="1"/>
  <c r="AS60" i="1" s="1"/>
  <c r="AM60" i="1"/>
  <c r="AI60" i="1" s="1"/>
  <c r="BM59" i="1"/>
  <c r="BG59" i="1"/>
  <c r="BC59" i="1" s="1"/>
  <c r="AW59" i="1"/>
  <c r="AS59" i="1" s="1"/>
  <c r="AM59" i="1"/>
  <c r="AI59" i="1" s="1"/>
  <c r="BP58" i="1"/>
  <c r="BO58" i="1"/>
  <c r="BN58" i="1"/>
  <c r="BE58" i="1"/>
  <c r="BD58" i="1"/>
  <c r="AV58" i="1"/>
  <c r="AU58" i="1"/>
  <c r="AT58" i="1"/>
  <c r="AL58" i="1"/>
  <c r="AK58" i="1"/>
  <c r="AJ58" i="1"/>
  <c r="AJ57" i="1" s="1"/>
  <c r="T110" i="1"/>
  <c r="T109" i="1" s="1"/>
  <c r="X109" i="1"/>
  <c r="W109" i="1"/>
  <c r="V109" i="1"/>
  <c r="U109" i="1"/>
  <c r="X108" i="1"/>
  <c r="T108" i="1" s="1"/>
  <c r="X106" i="1"/>
  <c r="T103" i="1"/>
  <c r="T100" i="1"/>
  <c r="X99" i="1"/>
  <c r="W99" i="1"/>
  <c r="V99" i="1"/>
  <c r="U99" i="1"/>
  <c r="T98" i="1"/>
  <c r="X97" i="1"/>
  <c r="T97" i="1" s="1"/>
  <c r="X96" i="1"/>
  <c r="T96" i="1" s="1"/>
  <c r="W95" i="1"/>
  <c r="V95" i="1"/>
  <c r="U95" i="1"/>
  <c r="X94" i="1"/>
  <c r="T94" i="1" s="1"/>
  <c r="X93" i="1"/>
  <c r="T93" i="1" s="1"/>
  <c r="X92" i="1"/>
  <c r="X91" i="1"/>
  <c r="T91" i="1" s="1"/>
  <c r="W90" i="1"/>
  <c r="V90" i="1"/>
  <c r="U90" i="1"/>
  <c r="X88" i="1"/>
  <c r="T88" i="1" s="1"/>
  <c r="X87" i="1"/>
  <c r="T87" i="1" s="1"/>
  <c r="X86" i="1"/>
  <c r="T86" i="1" s="1"/>
  <c r="W85" i="1"/>
  <c r="V85" i="1"/>
  <c r="U85" i="1"/>
  <c r="X84" i="1"/>
  <c r="X83" i="1"/>
  <c r="X82" i="1"/>
  <c r="X81" i="1"/>
  <c r="X80" i="1"/>
  <c r="X79" i="1"/>
  <c r="X78" i="1"/>
  <c r="T78" i="1" s="1"/>
  <c r="X77" i="1"/>
  <c r="T77" i="1" s="1"/>
  <c r="W76" i="1"/>
  <c r="V76" i="1"/>
  <c r="U76" i="1"/>
  <c r="X75" i="1"/>
  <c r="T75" i="1" s="1"/>
  <c r="X74" i="1"/>
  <c r="T74" i="1" s="1"/>
  <c r="X73" i="1"/>
  <c r="T73" i="1" s="1"/>
  <c r="X72" i="1"/>
  <c r="T72" i="1" s="1"/>
  <c r="W71" i="1"/>
  <c r="V71" i="1"/>
  <c r="U71" i="1"/>
  <c r="X70" i="1"/>
  <c r="T70" i="1" s="1"/>
  <c r="X69" i="1"/>
  <c r="T69" i="1" s="1"/>
  <c r="X68" i="1"/>
  <c r="T68" i="1" s="1"/>
  <c r="X67" i="1"/>
  <c r="T67" i="1" s="1"/>
  <c r="W66" i="1"/>
  <c r="V66" i="1"/>
  <c r="U66" i="1"/>
  <c r="X62" i="1"/>
  <c r="X58" i="1" s="1"/>
  <c r="T61" i="1"/>
  <c r="T60" i="1"/>
  <c r="T59" i="1"/>
  <c r="W58" i="1"/>
  <c r="V58" i="1"/>
  <c r="U58" i="1"/>
  <c r="AI109" i="1" l="1"/>
  <c r="BH106" i="1"/>
  <c r="BH104" i="1" s="1"/>
  <c r="BL104" i="1"/>
  <c r="BC106" i="1"/>
  <c r="BC104" i="1" s="1"/>
  <c r="BG104" i="1"/>
  <c r="BM106" i="1"/>
  <c r="BQ104" i="1"/>
  <c r="AY57" i="1"/>
  <c r="AK57" i="1"/>
  <c r="AS106" i="1"/>
  <c r="AS104" i="1" s="1"/>
  <c r="AW104" i="1"/>
  <c r="W57" i="1"/>
  <c r="AZ57" i="1"/>
  <c r="BD57" i="1"/>
  <c r="V57" i="1"/>
  <c r="AU57" i="1"/>
  <c r="AU23" i="1" s="1"/>
  <c r="AU18" i="1" s="1"/>
  <c r="BI57" i="1"/>
  <c r="BS57" i="1"/>
  <c r="BJ57" i="1"/>
  <c r="AT57" i="1"/>
  <c r="BE57" i="1"/>
  <c r="T106" i="1"/>
  <c r="T104" i="1" s="1"/>
  <c r="X104" i="1"/>
  <c r="AL57" i="1"/>
  <c r="AL23" i="1" s="1"/>
  <c r="AL18" i="1" s="1"/>
  <c r="AL111" i="1" s="1"/>
  <c r="BT57" i="1"/>
  <c r="BK57" i="1"/>
  <c r="BP57" i="1"/>
  <c r="U57" i="1"/>
  <c r="BN57" i="1"/>
  <c r="BO57" i="1"/>
  <c r="BH99" i="1"/>
  <c r="BL99" i="1"/>
  <c r="AI103" i="1"/>
  <c r="T99" i="1"/>
  <c r="AX99" i="1"/>
  <c r="AX95" i="1"/>
  <c r="AS103" i="1"/>
  <c r="AS99" i="1" s="1"/>
  <c r="AM71" i="1"/>
  <c r="BR99" i="1"/>
  <c r="BG71" i="1"/>
  <c r="AW71" i="1"/>
  <c r="BM110" i="1"/>
  <c r="BM109" i="1" s="1"/>
  <c r="BH95" i="1"/>
  <c r="AX58" i="1"/>
  <c r="BR71" i="1"/>
  <c r="AW90" i="1"/>
  <c r="BL66" i="1"/>
  <c r="T95" i="1"/>
  <c r="X95" i="1"/>
  <c r="AI71" i="1"/>
  <c r="BC71" i="1"/>
  <c r="AT24" i="1"/>
  <c r="AI99" i="1"/>
  <c r="AM58" i="1"/>
  <c r="BG95" i="1"/>
  <c r="T76" i="1"/>
  <c r="X71" i="1"/>
  <c r="BC99" i="1"/>
  <c r="BC95" i="1"/>
  <c r="AW95" i="1"/>
  <c r="BR95" i="1"/>
  <c r="BH67" i="1"/>
  <c r="BH66" i="1" s="1"/>
  <c r="T62" i="1"/>
  <c r="T58" i="1" s="1"/>
  <c r="BM99" i="1"/>
  <c r="BQ99" i="1"/>
  <c r="BR66" i="1"/>
  <c r="AI90" i="1"/>
  <c r="AM66" i="1"/>
  <c r="BQ58" i="1"/>
  <c r="BM76" i="1"/>
  <c r="BM71" i="1"/>
  <c r="BQ66" i="1"/>
  <c r="BG85" i="1"/>
  <c r="T71" i="1"/>
  <c r="BQ71" i="1"/>
  <c r="X66" i="1"/>
  <c r="AI76" i="1"/>
  <c r="BM85" i="1"/>
  <c r="BH71" i="1"/>
  <c r="X76" i="1"/>
  <c r="AM76" i="1"/>
  <c r="BQ85" i="1"/>
  <c r="BC90" i="1"/>
  <c r="BL85" i="1"/>
  <c r="BL95" i="1"/>
  <c r="AI58" i="1"/>
  <c r="AI66" i="1"/>
  <c r="BG99" i="1"/>
  <c r="BG66" i="1"/>
  <c r="AW85" i="1"/>
  <c r="AI85" i="1"/>
  <c r="BG90" i="1"/>
  <c r="AM95" i="1"/>
  <c r="BL58" i="1"/>
  <c r="AM85" i="1"/>
  <c r="BM90" i="1"/>
  <c r="AD99" i="1"/>
  <c r="BH90" i="1"/>
  <c r="T85" i="1"/>
  <c r="BC85" i="1"/>
  <c r="AM90" i="1"/>
  <c r="X90" i="1"/>
  <c r="BM58" i="1"/>
  <c r="BG76" i="1"/>
  <c r="BQ90" i="1"/>
  <c r="BQ95" i="1"/>
  <c r="AX71" i="1"/>
  <c r="BR90" i="1"/>
  <c r="BR85" i="1"/>
  <c r="AX90" i="1"/>
  <c r="AX85" i="1"/>
  <c r="AD95" i="1"/>
  <c r="AD71" i="1"/>
  <c r="AD66" i="1"/>
  <c r="BQ76" i="1"/>
  <c r="BH76" i="1"/>
  <c r="BH85" i="1"/>
  <c r="BH58" i="1"/>
  <c r="BL76" i="1"/>
  <c r="BL90" i="1"/>
  <c r="BL71" i="1"/>
  <c r="BC77" i="1"/>
  <c r="BC76" i="1" s="1"/>
  <c r="AX66" i="1"/>
  <c r="AX76" i="1"/>
  <c r="AW66" i="1"/>
  <c r="AS58" i="1"/>
  <c r="AS85" i="1"/>
  <c r="AS76" i="1"/>
  <c r="AW76" i="1"/>
  <c r="AS90" i="1"/>
  <c r="AI95" i="1"/>
  <c r="AD85" i="1"/>
  <c r="AD58" i="1"/>
  <c r="AD76" i="1"/>
  <c r="AD90" i="1"/>
  <c r="BR76" i="1"/>
  <c r="BR58" i="1"/>
  <c r="AS110" i="1"/>
  <c r="AS109" i="1" s="1"/>
  <c r="AW109" i="1"/>
  <c r="AS66" i="1"/>
  <c r="AW58" i="1"/>
  <c r="AS71" i="1"/>
  <c r="BC66" i="1"/>
  <c r="BM108" i="1"/>
  <c r="AS95" i="1"/>
  <c r="BM69" i="1"/>
  <c r="BM66" i="1" s="1"/>
  <c r="BM96" i="1"/>
  <c r="BM95" i="1" s="1"/>
  <c r="T66" i="1"/>
  <c r="T92" i="1"/>
  <c r="T90" i="1" s="1"/>
  <c r="X85" i="1"/>
  <c r="BR57" i="1" l="1"/>
  <c r="AX57" i="1"/>
  <c r="AD57" i="1"/>
  <c r="X57" i="1"/>
  <c r="AM57" i="1"/>
  <c r="AM23" i="1" s="1"/>
  <c r="AM18" i="1" s="1"/>
  <c r="T57" i="1"/>
  <c r="T23" i="1" s="1"/>
  <c r="T18" i="1" s="1"/>
  <c r="BM104" i="1"/>
  <c r="BL57" i="1"/>
  <c r="BH57" i="1"/>
  <c r="BM57" i="1"/>
  <c r="BQ57" i="1"/>
  <c r="BQ23" i="1" s="1"/>
  <c r="BQ18" i="1" s="1"/>
  <c r="BQ111" i="1" s="1"/>
  <c r="AI57" i="1"/>
  <c r="AT23" i="1"/>
  <c r="AT18" i="1" s="1"/>
  <c r="BR23" i="1"/>
  <c r="BR18" i="1" s="1"/>
  <c r="BR111" i="1" s="1"/>
  <c r="X23" i="1"/>
  <c r="X18" i="1" s="1"/>
  <c r="AU24" i="1"/>
  <c r="AL24" i="1"/>
  <c r="AX23" i="1"/>
  <c r="AX18" i="1" s="1"/>
  <c r="AF23" i="1"/>
  <c r="AF18" i="1" s="1"/>
  <c r="AF24" i="1"/>
  <c r="BT23" i="1"/>
  <c r="BT18" i="1" s="1"/>
  <c r="BT24" i="1"/>
  <c r="AJ23" i="1"/>
  <c r="AJ18" i="1" s="1"/>
  <c r="AJ24" i="1"/>
  <c r="BN23" i="1"/>
  <c r="BN18" i="1" s="1"/>
  <c r="BN24" i="1"/>
  <c r="BE23" i="1"/>
  <c r="BE18" i="1" s="1"/>
  <c r="BE24" i="1"/>
  <c r="AZ23" i="1"/>
  <c r="AZ18" i="1" s="1"/>
  <c r="AZ24" i="1"/>
  <c r="BS23" i="1"/>
  <c r="BS18" i="1" s="1"/>
  <c r="BS24" i="1"/>
  <c r="V23" i="1"/>
  <c r="V18" i="1" s="1"/>
  <c r="V24" i="1"/>
  <c r="U23" i="1"/>
  <c r="U18" i="1" s="1"/>
  <c r="U24" i="1"/>
  <c r="BP23" i="1"/>
  <c r="BP18" i="1" s="1"/>
  <c r="BP111" i="1" s="1"/>
  <c r="BP24" i="1"/>
  <c r="BD23" i="1"/>
  <c r="BD18" i="1" s="1"/>
  <c r="BD24" i="1"/>
  <c r="BJ23" i="1"/>
  <c r="BJ18" i="1" s="1"/>
  <c r="BJ24" i="1"/>
  <c r="BO23" i="1"/>
  <c r="BO18" i="1" s="1"/>
  <c r="BO24" i="1"/>
  <c r="AK23" i="1"/>
  <c r="AK18" i="1" s="1"/>
  <c r="AK24" i="1"/>
  <c r="BI23" i="1"/>
  <c r="BI18" i="1" s="1"/>
  <c r="BI24" i="1"/>
  <c r="BR24" i="1"/>
  <c r="AE23" i="1"/>
  <c r="AE18" i="1" s="1"/>
  <c r="AE24" i="1"/>
  <c r="BK23" i="1"/>
  <c r="BK18" i="1" s="1"/>
  <c r="BK24" i="1"/>
  <c r="AY23" i="1"/>
  <c r="AY18" i="1" s="1"/>
  <c r="AY24" i="1"/>
  <c r="W23" i="1"/>
  <c r="W18" i="1" s="1"/>
  <c r="W24" i="1"/>
  <c r="T24" i="1" l="1"/>
  <c r="X24" i="1"/>
  <c r="AM24" i="1"/>
  <c r="BQ24" i="1"/>
  <c r="AX24" i="1"/>
  <c r="BL23" i="1"/>
  <c r="BL18" i="1" s="1"/>
  <c r="BL24" i="1"/>
  <c r="AI23" i="1"/>
  <c r="AI18" i="1" s="1"/>
  <c r="AI24" i="1"/>
  <c r="AD23" i="1"/>
  <c r="AD18" i="1" s="1"/>
  <c r="AD111" i="1" s="1"/>
  <c r="AD24" i="1"/>
  <c r="BM23" i="1"/>
  <c r="BM18" i="1" s="1"/>
  <c r="BM24" i="1"/>
  <c r="BH23" i="1"/>
  <c r="BH18" i="1" s="1"/>
  <c r="BH111" i="1" s="1"/>
  <c r="BH24" i="1"/>
  <c r="CT110" i="1"/>
  <c r="CT108" i="1"/>
  <c r="CO108" i="1"/>
  <c r="CT106" i="1"/>
  <c r="CT104" i="1" s="1"/>
  <c r="CO106" i="1"/>
  <c r="CO104" i="1" s="1"/>
  <c r="CT103" i="1"/>
  <c r="CO103" i="1"/>
  <c r="CT100" i="1"/>
  <c r="CO100" i="1"/>
  <c r="CT98" i="1"/>
  <c r="CO98" i="1"/>
  <c r="CT97" i="1"/>
  <c r="CO97" i="1"/>
  <c r="CT96" i="1"/>
  <c r="CO96" i="1"/>
  <c r="CT94" i="1"/>
  <c r="CO94" i="1"/>
  <c r="CT93" i="1"/>
  <c r="CO93" i="1"/>
  <c r="CT92" i="1"/>
  <c r="CO92" i="1"/>
  <c r="CT91" i="1"/>
  <c r="CO91" i="1"/>
  <c r="CT88" i="1"/>
  <c r="CO88" i="1"/>
  <c r="CT87" i="1"/>
  <c r="CO87" i="1"/>
  <c r="CT86" i="1"/>
  <c r="CO86" i="1"/>
  <c r="CT84" i="1"/>
  <c r="CO84" i="1"/>
  <c r="CT83" i="1"/>
  <c r="CO83" i="1"/>
  <c r="CT82" i="1"/>
  <c r="CO82" i="1"/>
  <c r="CT81" i="1"/>
  <c r="CO81" i="1"/>
  <c r="CT80" i="1"/>
  <c r="CO80" i="1"/>
  <c r="CT79" i="1"/>
  <c r="CO79" i="1"/>
  <c r="CT78" i="1"/>
  <c r="CO78" i="1"/>
  <c r="CT77" i="1"/>
  <c r="CO77" i="1"/>
  <c r="CT75" i="1"/>
  <c r="CP75" i="1"/>
  <c r="CO75" i="1"/>
  <c r="CT74" i="1"/>
  <c r="CP74" i="1"/>
  <c r="CO74" i="1"/>
  <c r="CT73" i="1"/>
  <c r="CP73" i="1"/>
  <c r="CO73" i="1"/>
  <c r="CT72" i="1"/>
  <c r="CO72" i="1"/>
  <c r="CO70" i="1"/>
  <c r="CO69" i="1"/>
  <c r="CT68" i="1"/>
  <c r="CO68" i="1"/>
  <c r="CT67" i="1"/>
  <c r="CO67" i="1"/>
  <c r="CO59" i="1"/>
  <c r="CT59" i="1"/>
  <c r="CO60" i="1"/>
  <c r="CO61" i="1"/>
  <c r="CT61" i="1"/>
  <c r="CO62" i="1"/>
  <c r="CT62" i="1"/>
  <c r="CL74" i="1" l="1"/>
  <c r="CL73" i="1"/>
  <c r="CL75" i="1"/>
  <c r="AC98" i="1"/>
  <c r="CU75" i="1" l="1"/>
  <c r="CQ75" i="1" s="1"/>
  <c r="CU74" i="1"/>
  <c r="CQ74" i="1" s="1"/>
  <c r="CU73" i="1"/>
  <c r="CQ73" i="1" s="1"/>
  <c r="CT69" i="1"/>
  <c r="CT70" i="1"/>
  <c r="CB110" i="1" l="1"/>
  <c r="CB109" i="1" s="1"/>
  <c r="BW110" i="1"/>
  <c r="Y110" i="1"/>
  <c r="CS109" i="1"/>
  <c r="CR109" i="1"/>
  <c r="CN109" i="1"/>
  <c r="CM109" i="1"/>
  <c r="CE109" i="1"/>
  <c r="CD109" i="1"/>
  <c r="CC109" i="1"/>
  <c r="BZ109" i="1"/>
  <c r="BY109" i="1"/>
  <c r="BX109" i="1"/>
  <c r="AB109" i="1"/>
  <c r="AA109" i="1"/>
  <c r="Z109" i="1"/>
  <c r="N109" i="1"/>
  <c r="CF108" i="1"/>
  <c r="CB108" i="1" s="1"/>
  <c r="CA108" i="1"/>
  <c r="AC108" i="1"/>
  <c r="Y108" i="1" s="1"/>
  <c r="CF106" i="1"/>
  <c r="CA106" i="1"/>
  <c r="AC106" i="1"/>
  <c r="CF103" i="1"/>
  <c r="CB103" i="1" s="1"/>
  <c r="CA103" i="1"/>
  <c r="BW103" i="1" s="1"/>
  <c r="Y103" i="1"/>
  <c r="CF100" i="1"/>
  <c r="CA100" i="1"/>
  <c r="BW100" i="1" s="1"/>
  <c r="Y100" i="1"/>
  <c r="CT99" i="1"/>
  <c r="CS99" i="1"/>
  <c r="CR99" i="1"/>
  <c r="CN99" i="1"/>
  <c r="CM99" i="1"/>
  <c r="CE99" i="1"/>
  <c r="CD99" i="1"/>
  <c r="CC99" i="1"/>
  <c r="BZ99" i="1"/>
  <c r="BY99" i="1"/>
  <c r="BX99" i="1"/>
  <c r="AC99" i="1"/>
  <c r="AB99" i="1"/>
  <c r="AA99" i="1"/>
  <c r="Z99" i="1"/>
  <c r="N99" i="1"/>
  <c r="CF98" i="1"/>
  <c r="CB98" i="1" s="1"/>
  <c r="CA98" i="1"/>
  <c r="BW98" i="1" s="1"/>
  <c r="Y98" i="1"/>
  <c r="CF97" i="1"/>
  <c r="CB97" i="1" s="1"/>
  <c r="CA97" i="1"/>
  <c r="BW97" i="1" s="1"/>
  <c r="AC97" i="1"/>
  <c r="Y97" i="1" s="1"/>
  <c r="CF96" i="1"/>
  <c r="CB96" i="1" s="1"/>
  <c r="CA96" i="1"/>
  <c r="BW96" i="1" s="1"/>
  <c r="AC96" i="1"/>
  <c r="Y96" i="1" s="1"/>
  <c r="CS95" i="1"/>
  <c r="CR95" i="1"/>
  <c r="CN95" i="1"/>
  <c r="CM95" i="1"/>
  <c r="CE95" i="1"/>
  <c r="CD95" i="1"/>
  <c r="CC95" i="1"/>
  <c r="BZ95" i="1"/>
  <c r="BY95" i="1"/>
  <c r="BX95" i="1"/>
  <c r="AB95" i="1"/>
  <c r="AA95" i="1"/>
  <c r="Z95" i="1"/>
  <c r="N95" i="1"/>
  <c r="CF94" i="1"/>
  <c r="CB94" i="1" s="1"/>
  <c r="CA94" i="1"/>
  <c r="BW94" i="1" s="1"/>
  <c r="AC94" i="1"/>
  <c r="Y94" i="1" s="1"/>
  <c r="CF93" i="1"/>
  <c r="CB93" i="1" s="1"/>
  <c r="BW93" i="1"/>
  <c r="AC93" i="1"/>
  <c r="Y93" i="1" s="1"/>
  <c r="CF92" i="1"/>
  <c r="CB92" i="1" s="1"/>
  <c r="BW92" i="1"/>
  <c r="AC92" i="1"/>
  <c r="Y92" i="1" s="1"/>
  <c r="CF91" i="1"/>
  <c r="CB91" i="1" s="1"/>
  <c r="CA91" i="1"/>
  <c r="AC91" i="1"/>
  <c r="CS90" i="1"/>
  <c r="CR90" i="1"/>
  <c r="CN90" i="1"/>
  <c r="CM90" i="1"/>
  <c r="CE90" i="1"/>
  <c r="CD90" i="1"/>
  <c r="CC90" i="1"/>
  <c r="BZ90" i="1"/>
  <c r="BY90" i="1"/>
  <c r="BX90" i="1"/>
  <c r="AB90" i="1"/>
  <c r="AA90" i="1"/>
  <c r="Z90" i="1"/>
  <c r="N90" i="1"/>
  <c r="CF88" i="1"/>
  <c r="CB88" i="1" s="1"/>
  <c r="CA88" i="1"/>
  <c r="BW88" i="1" s="1"/>
  <c r="AC88" i="1"/>
  <c r="Y88" i="1" s="1"/>
  <c r="CT85" i="1"/>
  <c r="CF87" i="1"/>
  <c r="CB87" i="1" s="1"/>
  <c r="BW87" i="1"/>
  <c r="AC87" i="1"/>
  <c r="Y87" i="1" s="1"/>
  <c r="CF86" i="1"/>
  <c r="CB86" i="1" s="1"/>
  <c r="CA86" i="1"/>
  <c r="BW86" i="1" s="1"/>
  <c r="AC86" i="1"/>
  <c r="Y86" i="1" s="1"/>
  <c r="CS85" i="1"/>
  <c r="CR85" i="1"/>
  <c r="CN85" i="1"/>
  <c r="CM85" i="1"/>
  <c r="CE85" i="1"/>
  <c r="CD85" i="1"/>
  <c r="CC85" i="1"/>
  <c r="BZ85" i="1"/>
  <c r="BY85" i="1"/>
  <c r="BX85" i="1"/>
  <c r="AB85" i="1"/>
  <c r="AA85" i="1"/>
  <c r="Z85" i="1"/>
  <c r="N85" i="1"/>
  <c r="CF84" i="1"/>
  <c r="CB84" i="1" s="1"/>
  <c r="CA84" i="1"/>
  <c r="BW84" i="1" s="1"/>
  <c r="AC84" i="1"/>
  <c r="CF83" i="1"/>
  <c r="CB83" i="1" s="1"/>
  <c r="CA83" i="1"/>
  <c r="BW83" i="1" s="1"/>
  <c r="AC83" i="1"/>
  <c r="CF82" i="1"/>
  <c r="CB82" i="1" s="1"/>
  <c r="CA82" i="1"/>
  <c r="BW82" i="1" s="1"/>
  <c r="AC82" i="1"/>
  <c r="CF81" i="1"/>
  <c r="CB81" i="1" s="1"/>
  <c r="CA81" i="1"/>
  <c r="BW81" i="1" s="1"/>
  <c r="AC81" i="1"/>
  <c r="CF80" i="1"/>
  <c r="CB80" i="1" s="1"/>
  <c r="BW80" i="1"/>
  <c r="AC80" i="1"/>
  <c r="CF79" i="1"/>
  <c r="CB79" i="1" s="1"/>
  <c r="BW79" i="1"/>
  <c r="AC79" i="1"/>
  <c r="CF78" i="1"/>
  <c r="CB78" i="1" s="1"/>
  <c r="CA78" i="1"/>
  <c r="BW78" i="1" s="1"/>
  <c r="AC78" i="1"/>
  <c r="Y78" i="1" s="1"/>
  <c r="CF77" i="1"/>
  <c r="CB77" i="1" s="1"/>
  <c r="CA77" i="1"/>
  <c r="BW77" i="1" s="1"/>
  <c r="AC77" i="1"/>
  <c r="Y77" i="1" s="1"/>
  <c r="CS76" i="1"/>
  <c r="CR76" i="1"/>
  <c r="CN76" i="1"/>
  <c r="CM76" i="1"/>
  <c r="CE76" i="1"/>
  <c r="CD76" i="1"/>
  <c r="CC76" i="1"/>
  <c r="BZ76" i="1"/>
  <c r="BY76" i="1"/>
  <c r="BX76" i="1"/>
  <c r="AB76" i="1"/>
  <c r="AA76" i="1"/>
  <c r="Z76" i="1"/>
  <c r="N76" i="1"/>
  <c r="CB75" i="1"/>
  <c r="BW75" i="1"/>
  <c r="AC75" i="1"/>
  <c r="Y75" i="1" s="1"/>
  <c r="CB74" i="1"/>
  <c r="BW74" i="1"/>
  <c r="AC74" i="1"/>
  <c r="Y74" i="1" s="1"/>
  <c r="CB73" i="1"/>
  <c r="BW73" i="1"/>
  <c r="AC73" i="1"/>
  <c r="Y73" i="1" s="1"/>
  <c r="CF72" i="1"/>
  <c r="CB72" i="1" s="1"/>
  <c r="CA72" i="1"/>
  <c r="AC72" i="1"/>
  <c r="CS71" i="1"/>
  <c r="CR71" i="1"/>
  <c r="CN71" i="1"/>
  <c r="CM71" i="1"/>
  <c r="CE71" i="1"/>
  <c r="CD71" i="1"/>
  <c r="CC71" i="1"/>
  <c r="BZ71" i="1"/>
  <c r="BY71" i="1"/>
  <c r="BX71" i="1"/>
  <c r="AB71" i="1"/>
  <c r="AA71" i="1"/>
  <c r="Z71" i="1"/>
  <c r="N71" i="1"/>
  <c r="CF70" i="1"/>
  <c r="CB70" i="1" s="1"/>
  <c r="CA70" i="1"/>
  <c r="BW70" i="1" s="1"/>
  <c r="AC70" i="1"/>
  <c r="Y70" i="1" s="1"/>
  <c r="CF69" i="1"/>
  <c r="CB69" i="1" s="1"/>
  <c r="CA69" i="1"/>
  <c r="BW69" i="1" s="1"/>
  <c r="Y69" i="1"/>
  <c r="CF68" i="1"/>
  <c r="CB68" i="1" s="1"/>
  <c r="CA68" i="1"/>
  <c r="BW68" i="1" s="1"/>
  <c r="AC68" i="1"/>
  <c r="Y68" i="1" s="1"/>
  <c r="CF67" i="1"/>
  <c r="CB67" i="1" s="1"/>
  <c r="CA67" i="1"/>
  <c r="AC67" i="1"/>
  <c r="Y67" i="1" s="1"/>
  <c r="CS66" i="1"/>
  <c r="CR66" i="1"/>
  <c r="CN66" i="1"/>
  <c r="CM66" i="1"/>
  <c r="CE66" i="1"/>
  <c r="CD66" i="1"/>
  <c r="CC66" i="1"/>
  <c r="BZ66" i="1"/>
  <c r="BY66" i="1"/>
  <c r="BX66" i="1"/>
  <c r="AB66" i="1"/>
  <c r="AA66" i="1"/>
  <c r="Z66" i="1"/>
  <c r="N66" i="1"/>
  <c r="CF62" i="1"/>
  <c r="CB62" i="1" s="1"/>
  <c r="CA62" i="1"/>
  <c r="BW62" i="1" s="1"/>
  <c r="AC62" i="1"/>
  <c r="Y62" i="1" s="1"/>
  <c r="CF61" i="1"/>
  <c r="CB61" i="1" s="1"/>
  <c r="BW61" i="1"/>
  <c r="Y61" i="1"/>
  <c r="CF60" i="1"/>
  <c r="CB60" i="1" s="1"/>
  <c r="CA60" i="1"/>
  <c r="BW60" i="1" s="1"/>
  <c r="Y60" i="1"/>
  <c r="CF59" i="1"/>
  <c r="CB59" i="1" s="1"/>
  <c r="BW59" i="1"/>
  <c r="Y59" i="1"/>
  <c r="CS58" i="1"/>
  <c r="CR58" i="1"/>
  <c r="CN58" i="1"/>
  <c r="CN57" i="1" s="1"/>
  <c r="CM58" i="1"/>
  <c r="CM57" i="1" s="1"/>
  <c r="CE58" i="1"/>
  <c r="CD58" i="1"/>
  <c r="CC58" i="1"/>
  <c r="BZ58" i="1"/>
  <c r="BY58" i="1"/>
  <c r="BX58" i="1"/>
  <c r="AB58" i="1"/>
  <c r="AA58" i="1"/>
  <c r="Z58" i="1"/>
  <c r="N58" i="1"/>
  <c r="M24" i="1"/>
  <c r="L24" i="1"/>
  <c r="K24" i="1"/>
  <c r="J24" i="1"/>
  <c r="I24" i="1"/>
  <c r="H24" i="1"/>
  <c r="E24" i="1"/>
  <c r="D24" i="1"/>
  <c r="M23" i="1"/>
  <c r="L23" i="1"/>
  <c r="K23" i="1"/>
  <c r="J23" i="1"/>
  <c r="I23" i="1"/>
  <c r="H23" i="1"/>
  <c r="E23" i="1"/>
  <c r="D23" i="1"/>
  <c r="BW109" i="1" l="1"/>
  <c r="S110" i="1"/>
  <c r="P110" i="1" s="1"/>
  <c r="Z57" i="1"/>
  <c r="AA57" i="1"/>
  <c r="BW106" i="1"/>
  <c r="CA104" i="1"/>
  <c r="BX57" i="1"/>
  <c r="CB106" i="1"/>
  <c r="CB104" i="1" s="1"/>
  <c r="CF104" i="1"/>
  <c r="Y106" i="1"/>
  <c r="Y104" i="1" s="1"/>
  <c r="AC104" i="1"/>
  <c r="N57" i="1"/>
  <c r="BY57" i="1"/>
  <c r="CC57" i="1"/>
  <c r="CD57" i="1"/>
  <c r="CR57" i="1"/>
  <c r="CR24" i="1" s="1"/>
  <c r="CS57" i="1"/>
  <c r="CS23" i="1" s="1"/>
  <c r="CS18" i="1" s="1"/>
  <c r="AB57" i="1"/>
  <c r="BZ57" i="1"/>
  <c r="CE57" i="1"/>
  <c r="CN23" i="1"/>
  <c r="CN18" i="1" s="1"/>
  <c r="CN24" i="1"/>
  <c r="CM23" i="1"/>
  <c r="CM18" i="1" s="1"/>
  <c r="CM24" i="1"/>
  <c r="Y95" i="1"/>
  <c r="Q75" i="1"/>
  <c r="R75" i="1" s="1"/>
  <c r="CU106" i="1"/>
  <c r="CP62" i="1"/>
  <c r="CL62" i="1" s="1"/>
  <c r="S62" i="1"/>
  <c r="P62" i="1" s="1"/>
  <c r="CU67" i="1"/>
  <c r="CQ67" i="1" s="1"/>
  <c r="S96" i="1"/>
  <c r="P96" i="1" s="1"/>
  <c r="CU91" i="1"/>
  <c r="CQ91" i="1" s="1"/>
  <c r="CA109" i="1"/>
  <c r="CF90" i="1"/>
  <c r="AC58" i="1"/>
  <c r="CU100" i="1"/>
  <c r="CQ100" i="1" s="1"/>
  <c r="Q62" i="1"/>
  <c r="CP67" i="1"/>
  <c r="CL67" i="1" s="1"/>
  <c r="S69" i="1"/>
  <c r="P69" i="1" s="1"/>
  <c r="CU69" i="1"/>
  <c r="CQ69" i="1" s="1"/>
  <c r="CP70" i="1"/>
  <c r="CL70" i="1" s="1"/>
  <c r="CU72" i="1"/>
  <c r="CQ72" i="1" s="1"/>
  <c r="Q74" i="1"/>
  <c r="R74" i="1" s="1"/>
  <c r="S75" i="1"/>
  <c r="P75" i="1" s="1"/>
  <c r="Q78" i="1"/>
  <c r="R78" i="1" s="1"/>
  <c r="CP78" i="1"/>
  <c r="CL78" i="1" s="1"/>
  <c r="S79" i="1"/>
  <c r="P79" i="1" s="1"/>
  <c r="CU79" i="1"/>
  <c r="CQ79" i="1" s="1"/>
  <c r="Q80" i="1"/>
  <c r="R80" i="1" s="1"/>
  <c r="CP80" i="1"/>
  <c r="CL80" i="1" s="1"/>
  <c r="S82" i="1"/>
  <c r="P82" i="1" s="1"/>
  <c r="CU82" i="1"/>
  <c r="CQ82" i="1" s="1"/>
  <c r="CP83" i="1"/>
  <c r="CL83" i="1" s="1"/>
  <c r="S86" i="1"/>
  <c r="P86" i="1" s="1"/>
  <c r="CU86" i="1"/>
  <c r="CQ86" i="1" s="1"/>
  <c r="CP88" i="1"/>
  <c r="CL88" i="1" s="1"/>
  <c r="CP91" i="1"/>
  <c r="CL91" i="1" s="1"/>
  <c r="S94" i="1"/>
  <c r="P94" i="1" s="1"/>
  <c r="CU94" i="1"/>
  <c r="CQ94" i="1" s="1"/>
  <c r="CP97" i="1"/>
  <c r="CL97" i="1" s="1"/>
  <c r="S103" i="1"/>
  <c r="P103" i="1" s="1"/>
  <c r="CU103" i="1"/>
  <c r="CQ103" i="1" s="1"/>
  <c r="CP61" i="1"/>
  <c r="CL61" i="1" s="1"/>
  <c r="S70" i="1"/>
  <c r="P70" i="1" s="1"/>
  <c r="CU70" i="1"/>
  <c r="CQ70" i="1" s="1"/>
  <c r="S78" i="1"/>
  <c r="P78" i="1" s="1"/>
  <c r="S80" i="1"/>
  <c r="P80" i="1" s="1"/>
  <c r="CU80" i="1"/>
  <c r="CQ80" i="1" s="1"/>
  <c r="CP81" i="1"/>
  <c r="CL81" i="1" s="1"/>
  <c r="S83" i="1"/>
  <c r="P83" i="1" s="1"/>
  <c r="CU83" i="1"/>
  <c r="CQ83" i="1" s="1"/>
  <c r="CP84" i="1"/>
  <c r="CL84" i="1" s="1"/>
  <c r="CP87" i="1"/>
  <c r="CL87" i="1" s="1"/>
  <c r="Q88" i="1"/>
  <c r="R88" i="1" s="1"/>
  <c r="S88" i="1"/>
  <c r="P88" i="1" s="1"/>
  <c r="CU88" i="1"/>
  <c r="CQ88" i="1" s="1"/>
  <c r="CP92" i="1"/>
  <c r="CL92" i="1" s="1"/>
  <c r="CP96" i="1"/>
  <c r="CL96" i="1" s="1"/>
  <c r="CU110" i="1"/>
  <c r="CQ110" i="1" s="1"/>
  <c r="CQ109" i="1" s="1"/>
  <c r="CF58" i="1"/>
  <c r="Q59" i="1"/>
  <c r="R59" i="1" s="1"/>
  <c r="CP59" i="1"/>
  <c r="CL59" i="1" s="1"/>
  <c r="S61" i="1"/>
  <c r="P61" i="1" s="1"/>
  <c r="CU61" i="1"/>
  <c r="CQ61" i="1" s="1"/>
  <c r="Q67" i="1"/>
  <c r="R67" i="1" s="1"/>
  <c r="Q68" i="1"/>
  <c r="R68" i="1" s="1"/>
  <c r="CP68" i="1"/>
  <c r="CL68" i="1" s="1"/>
  <c r="Q70" i="1"/>
  <c r="R70" i="1" s="1"/>
  <c r="S73" i="1"/>
  <c r="P73" i="1" s="1"/>
  <c r="Q77" i="1"/>
  <c r="R77" i="1" s="1"/>
  <c r="CP77" i="1"/>
  <c r="CL77" i="1" s="1"/>
  <c r="CU78" i="1"/>
  <c r="CQ78" i="1" s="1"/>
  <c r="S81" i="1"/>
  <c r="P81" i="1" s="1"/>
  <c r="CU81" i="1"/>
  <c r="CQ81" i="1" s="1"/>
  <c r="Q83" i="1"/>
  <c r="R83" i="1" s="1"/>
  <c r="S84" i="1"/>
  <c r="P84" i="1" s="1"/>
  <c r="CU84" i="1"/>
  <c r="CQ84" i="1" s="1"/>
  <c r="S87" i="1"/>
  <c r="P87" i="1" s="1"/>
  <c r="CU87" i="1"/>
  <c r="CQ87" i="1" s="1"/>
  <c r="Q91" i="1"/>
  <c r="R91" i="1" s="1"/>
  <c r="S92" i="1"/>
  <c r="P92" i="1" s="1"/>
  <c r="CU92" i="1"/>
  <c r="CQ92" i="1" s="1"/>
  <c r="Q93" i="1"/>
  <c r="R93" i="1" s="1"/>
  <c r="CP93" i="1"/>
  <c r="CL93" i="1" s="1"/>
  <c r="AC95" i="1"/>
  <c r="Q97" i="1"/>
  <c r="R97" i="1" s="1"/>
  <c r="Q98" i="1"/>
  <c r="R98" i="1" s="1"/>
  <c r="CP98" i="1"/>
  <c r="CL98" i="1" s="1"/>
  <c r="CP100" i="1"/>
  <c r="CL100" i="1" s="1"/>
  <c r="Q108" i="1"/>
  <c r="R108" i="1" s="1"/>
  <c r="CP108" i="1"/>
  <c r="CL108" i="1" s="1"/>
  <c r="S59" i="1"/>
  <c r="P59" i="1" s="1"/>
  <c r="CU59" i="1"/>
  <c r="CQ59" i="1" s="1"/>
  <c r="Q60" i="1"/>
  <c r="R60" i="1" s="1"/>
  <c r="CP60" i="1"/>
  <c r="CL60" i="1" s="1"/>
  <c r="Q61" i="1"/>
  <c r="R61" i="1" s="1"/>
  <c r="CU62" i="1"/>
  <c r="CQ62" i="1" s="1"/>
  <c r="S68" i="1"/>
  <c r="P68" i="1" s="1"/>
  <c r="CU68" i="1"/>
  <c r="CQ68" i="1" s="1"/>
  <c r="Q69" i="1"/>
  <c r="CP69" i="1"/>
  <c r="CL69" i="1" s="1"/>
  <c r="Q72" i="1"/>
  <c r="R72" i="1" s="1"/>
  <c r="CP72" i="1"/>
  <c r="CL72" i="1" s="1"/>
  <c r="Q73" i="1"/>
  <c r="R73" i="1" s="1"/>
  <c r="S74" i="1"/>
  <c r="P74" i="1" s="1"/>
  <c r="S77" i="1"/>
  <c r="P77" i="1" s="1"/>
  <c r="CU77" i="1"/>
  <c r="CQ77" i="1" s="1"/>
  <c r="Q79" i="1"/>
  <c r="CP79" i="1"/>
  <c r="CL79" i="1" s="1"/>
  <c r="Q81" i="1"/>
  <c r="R81" i="1" s="1"/>
  <c r="Q82" i="1"/>
  <c r="R82" i="1" s="1"/>
  <c r="CP82" i="1"/>
  <c r="CL82" i="1" s="1"/>
  <c r="Q84" i="1"/>
  <c r="R84" i="1" s="1"/>
  <c r="Q86" i="1"/>
  <c r="R86" i="1" s="1"/>
  <c r="CP86" i="1"/>
  <c r="CL86" i="1" s="1"/>
  <c r="Q87" i="1"/>
  <c r="R87" i="1" s="1"/>
  <c r="Q92" i="1"/>
  <c r="R92" i="1" s="1"/>
  <c r="S93" i="1"/>
  <c r="P93" i="1" s="1"/>
  <c r="CU93" i="1"/>
  <c r="CQ93" i="1" s="1"/>
  <c r="Q94" i="1"/>
  <c r="R94" i="1" s="1"/>
  <c r="CP94" i="1"/>
  <c r="CL94" i="1" s="1"/>
  <c r="Q96" i="1"/>
  <c r="R96" i="1" s="1"/>
  <c r="CU96" i="1"/>
  <c r="CQ96" i="1" s="1"/>
  <c r="S97" i="1"/>
  <c r="P97" i="1" s="1"/>
  <c r="CU97" i="1"/>
  <c r="CQ97" i="1" s="1"/>
  <c r="S98" i="1"/>
  <c r="P98" i="1" s="1"/>
  <c r="CU98" i="1"/>
  <c r="CQ98" i="1" s="1"/>
  <c r="Q103" i="1"/>
  <c r="R103" i="1" s="1"/>
  <c r="CP103" i="1"/>
  <c r="CL103" i="1" s="1"/>
  <c r="Q106" i="1"/>
  <c r="CP106" i="1"/>
  <c r="CU108" i="1"/>
  <c r="CQ108" i="1" s="1"/>
  <c r="Y109" i="1"/>
  <c r="Y99" i="1"/>
  <c r="CA99" i="1"/>
  <c r="AC76" i="1"/>
  <c r="AC85" i="1"/>
  <c r="CO90" i="1"/>
  <c r="CO95" i="1"/>
  <c r="BW99" i="1"/>
  <c r="AC109" i="1"/>
  <c r="AC66" i="1"/>
  <c r="CO58" i="1"/>
  <c r="CA85" i="1"/>
  <c r="CA95" i="1"/>
  <c r="CF95" i="1"/>
  <c r="CF99" i="1"/>
  <c r="CT95" i="1"/>
  <c r="CF66" i="1"/>
  <c r="CB90" i="1"/>
  <c r="CB95" i="1"/>
  <c r="BW95" i="1"/>
  <c r="CB66" i="1"/>
  <c r="BW58" i="1"/>
  <c r="CA76" i="1"/>
  <c r="Y66" i="1"/>
  <c r="BW76" i="1"/>
  <c r="CF71" i="1"/>
  <c r="CB76" i="1"/>
  <c r="BW85" i="1"/>
  <c r="CT71" i="1"/>
  <c r="CB85" i="1"/>
  <c r="CB58" i="1"/>
  <c r="Y58" i="1"/>
  <c r="CA58" i="1"/>
  <c r="CB71" i="1"/>
  <c r="Y72" i="1"/>
  <c r="Y71" i="1" s="1"/>
  <c r="AC71" i="1"/>
  <c r="BW72" i="1"/>
  <c r="BW71" i="1" s="1"/>
  <c r="CA71" i="1"/>
  <c r="Y76" i="1"/>
  <c r="Y85" i="1"/>
  <c r="CA66" i="1"/>
  <c r="BW67" i="1"/>
  <c r="BW66" i="1" s="1"/>
  <c r="CO71" i="1"/>
  <c r="CF76" i="1"/>
  <c r="CO76" i="1"/>
  <c r="CF85" i="1"/>
  <c r="CO85" i="1"/>
  <c r="CT76" i="1"/>
  <c r="AC90" i="1"/>
  <c r="Y91" i="1"/>
  <c r="CA90" i="1"/>
  <c r="BW91" i="1"/>
  <c r="BW90" i="1" s="1"/>
  <c r="CT90" i="1"/>
  <c r="CB100" i="1"/>
  <c r="CB99" i="1" s="1"/>
  <c r="BW108" i="1"/>
  <c r="CO99" i="1"/>
  <c r="CT109" i="1"/>
  <c r="CF109" i="1"/>
  <c r="CO66" i="1"/>
  <c r="CT66" i="1"/>
  <c r="CB57" i="1" l="1"/>
  <c r="CB23" i="1" s="1"/>
  <c r="CB18" i="1" s="1"/>
  <c r="CQ106" i="1"/>
  <c r="CQ104" i="1" s="1"/>
  <c r="CU104" i="1"/>
  <c r="CL106" i="1"/>
  <c r="CL104" i="1" s="1"/>
  <c r="CP104" i="1"/>
  <c r="CR23" i="1"/>
  <c r="CR18" i="1" s="1"/>
  <c r="CS24" i="1"/>
  <c r="AC57" i="1"/>
  <c r="S106" i="1"/>
  <c r="BW104" i="1"/>
  <c r="CF57" i="1"/>
  <c r="CF24" i="1" s="1"/>
  <c r="BW57" i="1"/>
  <c r="CA57" i="1"/>
  <c r="O75" i="1"/>
  <c r="BX23" i="1"/>
  <c r="BX18" i="1" s="1"/>
  <c r="BX24" i="1"/>
  <c r="CD23" i="1"/>
  <c r="CD18" i="1" s="1"/>
  <c r="CD24" i="1"/>
  <c r="BZ23" i="1"/>
  <c r="BZ18" i="1" s="1"/>
  <c r="BZ111" i="1" s="1"/>
  <c r="BZ24" i="1"/>
  <c r="CC23" i="1"/>
  <c r="CC18" i="1" s="1"/>
  <c r="CC24" i="1"/>
  <c r="BY23" i="1"/>
  <c r="BY18" i="1" s="1"/>
  <c r="BY24" i="1"/>
  <c r="AA23" i="1"/>
  <c r="AA18" i="1" s="1"/>
  <c r="AA24" i="1"/>
  <c r="AB23" i="1"/>
  <c r="AB18" i="1" s="1"/>
  <c r="AB24" i="1"/>
  <c r="Z23" i="1"/>
  <c r="Z18" i="1" s="1"/>
  <c r="Z24" i="1"/>
  <c r="R69" i="1"/>
  <c r="O69" i="1"/>
  <c r="CU109" i="1"/>
  <c r="N23" i="1"/>
  <c r="N18" i="1" s="1"/>
  <c r="N111" i="1" s="1"/>
  <c r="N24" i="1"/>
  <c r="CE23" i="1"/>
  <c r="CE18" i="1" s="1"/>
  <c r="CE111" i="1" s="1"/>
  <c r="CE24" i="1"/>
  <c r="CP71" i="1"/>
  <c r="O81" i="1"/>
  <c r="O97" i="1"/>
  <c r="O84" i="1"/>
  <c r="O83" i="1"/>
  <c r="O73" i="1"/>
  <c r="CU95" i="1"/>
  <c r="CP99" i="1"/>
  <c r="CP58" i="1"/>
  <c r="R62" i="1"/>
  <c r="O62" i="1"/>
  <c r="O67" i="1"/>
  <c r="O78" i="1"/>
  <c r="R79" i="1"/>
  <c r="O79" i="1"/>
  <c r="R106" i="1"/>
  <c r="O106" i="1"/>
  <c r="S67" i="1"/>
  <c r="P67" i="1" s="1"/>
  <c r="P66" i="1" s="1"/>
  <c r="S91" i="1"/>
  <c r="P91" i="1" s="1"/>
  <c r="S72" i="1"/>
  <c r="P72" i="1" s="1"/>
  <c r="S100" i="1"/>
  <c r="P100" i="1" s="1"/>
  <c r="S108" i="1"/>
  <c r="P108" i="1" s="1"/>
  <c r="Q100" i="1"/>
  <c r="R100" i="1" s="1"/>
  <c r="P109" i="1"/>
  <c r="CQ99" i="1"/>
  <c r="CU99" i="1"/>
  <c r="CP85" i="1"/>
  <c r="CU85" i="1"/>
  <c r="O88" i="1"/>
  <c r="O60" i="1"/>
  <c r="CL58" i="1"/>
  <c r="CL71" i="1"/>
  <c r="CL99" i="1"/>
  <c r="O98" i="1"/>
  <c r="O82" i="1"/>
  <c r="O87" i="1"/>
  <c r="O94" i="1"/>
  <c r="O93" i="1"/>
  <c r="CP95" i="1"/>
  <c r="CU76" i="1"/>
  <c r="CL95" i="1"/>
  <c r="CL85" i="1"/>
  <c r="CQ85" i="1"/>
  <c r="CQ90" i="1"/>
  <c r="CU90" i="1"/>
  <c r="CP76" i="1"/>
  <c r="O68" i="1"/>
  <c r="O61" i="1"/>
  <c r="R95" i="1"/>
  <c r="Q95" i="1"/>
  <c r="O96" i="1"/>
  <c r="O92" i="1"/>
  <c r="R90" i="1"/>
  <c r="P76" i="1"/>
  <c r="S76" i="1"/>
  <c r="O80" i="1"/>
  <c r="P85" i="1"/>
  <c r="S85" i="1"/>
  <c r="CU66" i="1"/>
  <c r="CQ76" i="1"/>
  <c r="Q66" i="1"/>
  <c r="CP90" i="1"/>
  <c r="O70" i="1"/>
  <c r="CL66" i="1"/>
  <c r="CP66" i="1"/>
  <c r="CL90" i="1"/>
  <c r="Y90" i="1"/>
  <c r="Y57" i="1" s="1"/>
  <c r="Q90" i="1"/>
  <c r="O91" i="1"/>
  <c r="CL76" i="1"/>
  <c r="O74" i="1"/>
  <c r="CQ95" i="1"/>
  <c r="CQ71" i="1"/>
  <c r="CU71" i="1"/>
  <c r="Q58" i="1"/>
  <c r="CQ66" i="1"/>
  <c r="CB24" i="1" l="1"/>
  <c r="P106" i="1"/>
  <c r="Y23" i="1"/>
  <c r="Y18" i="1" s="1"/>
  <c r="Y24" i="1"/>
  <c r="AC23" i="1"/>
  <c r="AC18" i="1" s="1"/>
  <c r="AC111" i="1" s="1"/>
  <c r="AC24" i="1"/>
  <c r="BW23" i="1"/>
  <c r="BW18" i="1" s="1"/>
  <c r="BW111" i="1" s="1"/>
  <c r="BW24" i="1"/>
  <c r="CA23" i="1"/>
  <c r="CA18" i="1" s="1"/>
  <c r="CA24" i="1"/>
  <c r="CF23" i="1"/>
  <c r="CF18" i="1" s="1"/>
  <c r="CF111" i="1" s="1"/>
  <c r="S109" i="1"/>
  <c r="O66" i="1"/>
  <c r="S66" i="1"/>
  <c r="S71" i="1"/>
  <c r="P71" i="1"/>
  <c r="O95" i="1"/>
  <c r="O90" i="1"/>
  <c r="O108" i="1"/>
  <c r="R71" i="1"/>
  <c r="O72" i="1"/>
  <c r="O71" i="1" s="1"/>
  <c r="Q71" i="1"/>
  <c r="R66" i="1"/>
  <c r="O103" i="1"/>
  <c r="Q99" i="1"/>
  <c r="O100" i="1"/>
  <c r="P95" i="1"/>
  <c r="S95" i="1"/>
  <c r="P99" i="1"/>
  <c r="S99" i="1"/>
  <c r="S90" i="1"/>
  <c r="P90" i="1"/>
  <c r="R85" i="1"/>
  <c r="Q85" i="1"/>
  <c r="O86" i="1"/>
  <c r="O85" i="1" s="1"/>
  <c r="R58" i="1"/>
  <c r="O59" i="1"/>
  <c r="O58" i="1" s="1"/>
  <c r="O77" i="1"/>
  <c r="O76" i="1" s="1"/>
  <c r="R76" i="1"/>
  <c r="Q76" i="1"/>
  <c r="R99" i="1" l="1"/>
  <c r="O99" i="1"/>
  <c r="CO110" i="1" l="1"/>
  <c r="CO109" i="1" l="1"/>
  <c r="CO57" i="1" s="1"/>
  <c r="CP110" i="1"/>
  <c r="CP109" i="1" s="1"/>
  <c r="CP57" i="1" s="1"/>
  <c r="Q110" i="1"/>
  <c r="CP23" i="1" l="1"/>
  <c r="CP18" i="1" s="1"/>
  <c r="CP111" i="1" s="1"/>
  <c r="CP24" i="1"/>
  <c r="CO23" i="1"/>
  <c r="CO18" i="1" s="1"/>
  <c r="CO111" i="1" s="1"/>
  <c r="CO24" i="1"/>
  <c r="R110" i="1"/>
  <c r="R109" i="1" s="1"/>
  <c r="O110" i="1"/>
  <c r="O109" i="1" s="1"/>
  <c r="Q109" i="1"/>
  <c r="CL110" i="1"/>
  <c r="CL109" i="1" s="1"/>
  <c r="CL57" i="1" s="1"/>
  <c r="CL23" i="1" l="1"/>
  <c r="CL18" i="1" s="1"/>
  <c r="CL111" i="1" s="1"/>
  <c r="CL24" i="1"/>
  <c r="S107" i="1" l="1"/>
  <c r="P107" i="1" l="1"/>
  <c r="P104" i="1" s="1"/>
  <c r="S104" i="1"/>
  <c r="Q107" i="1"/>
  <c r="Q104" i="1" s="1"/>
  <c r="Q57" i="1" s="1"/>
  <c r="Q23" i="1" l="1"/>
  <c r="Q18" i="1" s="1"/>
  <c r="Q24" i="1"/>
  <c r="R107" i="1"/>
  <c r="R104" i="1" s="1"/>
  <c r="R57" i="1" s="1"/>
  <c r="O107" i="1"/>
  <c r="O104" i="1" s="1"/>
  <c r="O57" i="1" s="1"/>
  <c r="O23" i="1" l="1"/>
  <c r="O18" i="1" s="1"/>
  <c r="O24" i="1"/>
  <c r="R23" i="1"/>
  <c r="R18" i="1" s="1"/>
  <c r="R24" i="1"/>
  <c r="AB111" i="1" l="1"/>
  <c r="AV63" i="1" l="1"/>
  <c r="AV57" i="1"/>
  <c r="AV23" i="1" s="1"/>
  <c r="AV18" i="1" s="1"/>
  <c r="CT64" i="1"/>
  <c r="CT63" i="1" s="1"/>
  <c r="CU64" i="1"/>
  <c r="CU63" i="1" s="1"/>
  <c r="AS64" i="1"/>
  <c r="AS63" i="1" s="1"/>
  <c r="AS57" i="1" s="1"/>
  <c r="AW63" i="1"/>
  <c r="AW57" i="1" s="1"/>
  <c r="AW23" i="1" s="1"/>
  <c r="AW18" i="1" s="1"/>
  <c r="AW24" i="1" l="1"/>
  <c r="AS23" i="1"/>
  <c r="AS18" i="1" s="1"/>
  <c r="AS111" i="1" s="1"/>
  <c r="AS24" i="1"/>
  <c r="S64" i="1"/>
  <c r="CQ64" i="1"/>
  <c r="CQ63" i="1" s="1"/>
  <c r="AV24" i="1"/>
  <c r="S63" i="1" l="1"/>
  <c r="P64" i="1"/>
  <c r="P63" i="1" s="1"/>
  <c r="CU60" i="1"/>
  <c r="CU58" i="1" s="1"/>
  <c r="CU57" i="1" s="1"/>
  <c r="BG58" i="1"/>
  <c r="BG57" i="1" s="1"/>
  <c r="BG23" i="1" s="1"/>
  <c r="BG18" i="1" s="1"/>
  <c r="BC60" i="1"/>
  <c r="S60" i="1" l="1"/>
  <c r="BC58" i="1"/>
  <c r="BC57" i="1" s="1"/>
  <c r="CU23" i="1"/>
  <c r="CU18" i="1" s="1"/>
  <c r="CU24" i="1"/>
  <c r="BG24" i="1"/>
  <c r="CT60" i="1"/>
  <c r="BF58" i="1"/>
  <c r="BF57" i="1" s="1"/>
  <c r="BF23" i="1" l="1"/>
  <c r="BF18" i="1" s="1"/>
  <c r="BF24" i="1"/>
  <c r="CT58" i="1"/>
  <c r="CT57" i="1" s="1"/>
  <c r="CQ60" i="1"/>
  <c r="CQ58" i="1" s="1"/>
  <c r="CQ57" i="1" s="1"/>
  <c r="BC23" i="1"/>
  <c r="BC18" i="1" s="1"/>
  <c r="BC24" i="1"/>
  <c r="P60" i="1"/>
  <c r="P58" i="1" s="1"/>
  <c r="P57" i="1" s="1"/>
  <c r="S58" i="1"/>
  <c r="S57" i="1" s="1"/>
  <c r="S24" i="1" l="1"/>
  <c r="S23" i="1"/>
  <c r="S18" i="1" s="1"/>
  <c r="CT24" i="1"/>
  <c r="CT23" i="1"/>
  <c r="CT18" i="1" s="1"/>
  <c r="P24" i="1"/>
  <c r="P23" i="1"/>
  <c r="P18" i="1" s="1"/>
  <c r="CQ23" i="1"/>
  <c r="CQ18" i="1" s="1"/>
  <c r="CQ111" i="1" s="1"/>
  <c r="CQ24" i="1"/>
  <c r="AV111" i="1" l="1"/>
  <c r="Y111" i="1" l="1"/>
  <c r="BF111" i="1"/>
  <c r="AW111" i="1" l="1"/>
  <c r="BG111" i="1" l="1"/>
  <c r="CA112" i="1" l="1"/>
  <c r="CA111" i="1" s="1"/>
  <c r="AM112" i="1" l="1"/>
  <c r="AM111" i="1" s="1"/>
</calcChain>
</file>

<file path=xl/sharedStrings.xml><?xml version="1.0" encoding="utf-8"?>
<sst xmlns="http://schemas.openxmlformats.org/spreadsheetml/2006/main" count="1839" uniqueCount="319">
  <si>
    <t>Приложение  № 1</t>
  </si>
  <si>
    <t>к приказу Минэнерго России</t>
  </si>
  <si>
    <t>Форма 1. Перечни инвестиционных проектов и план финансирования капитальных вложений по ним</t>
  </si>
  <si>
    <t>Инвестиционная программа Публичное акционерное Общество "Рязанская энергетическая сбытовая компания"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</si>
  <si>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</si>
  <si>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</si>
  <si>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</si>
  <si>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</si>
  <si>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</si>
  <si>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</si>
  <si>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</si>
  <si>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</si>
  <si>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</si>
  <si>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</si>
  <si>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</si>
  <si>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</si>
  <si>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Предложение по корректировке утвержденного плана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</si>
  <si>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</si>
  <si>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</si>
  <si>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</si>
  <si>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</si>
  <si>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</si>
  <si>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</si>
  <si>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</si>
  <si>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</si>
  <si>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</si>
  <si>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</si>
  <si>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</si>
  <si>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</si>
  <si>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</si>
  <si>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</si>
  <si>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</si>
  <si>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</si>
  <si>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</si>
  <si>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</si>
  <si>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</si>
  <si>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</si>
  <si>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</si>
  <si>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</si>
  <si>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</si>
  <si>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</si>
  <si>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</si>
  <si>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</si>
  <si>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</si>
  <si>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</si>
  <si>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30.30</t>
  </si>
  <si>
    <t>0</t>
  </si>
  <si>
    <t>ВСЕГО по инвестиционной программе, в том числе:</t>
  </si>
  <si>
    <t>И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</si>
  <si>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</si>
  <si>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</si>
  <si>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</si>
  <si>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</si>
  <si>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</si>
  <si>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</si>
  <si>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</si>
  <si>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</si>
  <si>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</si>
  <si>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</si>
  <si>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</si>
  <si>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г. Рязань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</si>
  <si>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</si>
  <si>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</si>
  <si>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</si>
  <si>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</si>
  <si>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</si>
  <si>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</si>
  <si>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</si>
  <si>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</si>
  <si>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</si>
  <si>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</si>
  <si>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</si>
  <si>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</si>
  <si>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</si>
  <si>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</si>
  <si>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</si>
  <si>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</si>
  <si>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</si>
  <si>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</si>
  <si>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</si>
  <si>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</si>
  <si>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</si>
  <si>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</si>
  <si>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</si>
  <si>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</si>
  <si>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</si>
  <si>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</si>
  <si>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</si>
  <si>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</si>
  <si>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</si>
  <si>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</si>
  <si>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</si>
  <si>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</si>
  <si>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</si>
  <si>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1.3.4</t>
  </si>
  <si>
    <t>Создание, приобретение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</si>
  <si>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</si>
  <si>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</si>
  <si>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</si>
  <si>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</si>
  <si>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</si>
  <si>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</si>
  <si>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</si>
  <si>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G_Z0804-103</t>
  </si>
  <si>
    <t>G_Z0804-104</t>
  </si>
  <si>
    <t>G_Z0804-106</t>
  </si>
  <si>
    <t>Покупка объектов недвижимости всего, в том числе:</t>
  </si>
  <si>
    <t>Покупка оргтехники всего, в том числе:</t>
  </si>
  <si>
    <t>Покупка других ОС всего, в том числе:</t>
  </si>
  <si>
    <t>Итого за период реализации инвестиционной программы
(Утвержденный план)</t>
  </si>
  <si>
    <t>30.31</t>
  </si>
  <si>
    <t>30.32</t>
  </si>
  <si>
    <t>30.33</t>
  </si>
  <si>
    <t>30.34</t>
  </si>
  <si>
    <t>30.35</t>
  </si>
  <si>
    <t>30.36</t>
  </si>
  <si>
    <t>30.37</t>
  </si>
  <si>
    <t>30.38</t>
  </si>
  <si>
    <t>30.39</t>
  </si>
  <si>
    <t>30.40</t>
  </si>
  <si>
    <t>30.46</t>
  </si>
  <si>
    <t>30.47</t>
  </si>
  <si>
    <t>30.48</t>
  </si>
  <si>
    <t>30.49</t>
  </si>
  <si>
    <t>30.50</t>
  </si>
  <si>
    <t>G_Z0804-109</t>
  </si>
  <si>
    <t>Утверженный план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</si>
  <si>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</si>
  <si>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</si>
  <si>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</si>
  <si>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</si>
  <si>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</si>
  <si>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</si>
  <si>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</si>
  <si>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</si>
  <si>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</si>
  <si>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</si>
  <si>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                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</si>
  <si>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от 28.07. 2016 г. №728</t>
  </si>
  <si>
    <t>Монтаж системы видеонаблюдения</t>
  </si>
  <si>
    <t>2020</t>
  </si>
  <si>
    <t>2021</t>
  </si>
  <si>
    <t>2018</t>
  </si>
  <si>
    <t xml:space="preserve">Утвержденный план </t>
  </si>
  <si>
    <t>Н</t>
  </si>
  <si>
    <t>Пожарно-охранная сигнализация</t>
  </si>
  <si>
    <t xml:space="preserve">Покупка и монтаж системы учета рабочего времени </t>
  </si>
  <si>
    <t xml:space="preserve"> Монтаж охранной сигнализации в г. Спасске</t>
  </si>
  <si>
    <t>Монтаж пожарной системы и системы оповещения в г. Спасске</t>
  </si>
  <si>
    <t>K_O0804-1203</t>
  </si>
  <si>
    <t>K_O0804-1204</t>
  </si>
  <si>
    <t>K_V0804-920</t>
  </si>
  <si>
    <t>Монтаж системы видеонаблюдения в г.Спасске</t>
  </si>
  <si>
    <t>Покупка и монтаж системы учета рабочего времени в г.Спасске</t>
  </si>
  <si>
    <t>K_Y0804-1120</t>
  </si>
  <si>
    <t>K_A0804-1104</t>
  </si>
  <si>
    <t>Утверженный план 2025 года</t>
  </si>
  <si>
    <t>Предложение по корректировке утвержденного плана
2025 года</t>
  </si>
  <si>
    <t xml:space="preserve"> Монтаж охранной сигнализации в  р.п. Сапожок</t>
  </si>
  <si>
    <t>Монтаж пожарной системы и системы оповещения в  р.п. Сапожок</t>
  </si>
  <si>
    <t xml:space="preserve"> Монтаж охранной сигнализации в р.п. Сараи</t>
  </si>
  <si>
    <t>Монтаж пожарной системы и системы оповещения в  р.п. Сараи</t>
  </si>
  <si>
    <t xml:space="preserve"> Монтаж охранной сигнализации в г. Кораблино</t>
  </si>
  <si>
    <t>Монтаж пожарной системы и системы оповещения в г. Кораблино</t>
  </si>
  <si>
    <t>L_O0804-1207</t>
  </si>
  <si>
    <t>L_O0804-1208</t>
  </si>
  <si>
    <t>L_O0804-1209</t>
  </si>
  <si>
    <t>L_O0804-1210</t>
  </si>
  <si>
    <t>L_O0804-1211</t>
  </si>
  <si>
    <t>L_O0804-1212</t>
  </si>
  <si>
    <t>2025</t>
  </si>
  <si>
    <t>2026</t>
  </si>
  <si>
    <t>2019</t>
  </si>
  <si>
    <t>Монтаж системы видеонаблюдения в р.п. Сапожок</t>
  </si>
  <si>
    <t>L_V0804-922</t>
  </si>
  <si>
    <t>Монтаж системы видеонаблюдения в р.п. Сараи</t>
  </si>
  <si>
    <t>L_V0804-923</t>
  </si>
  <si>
    <t>Монтаж системы видеонаблюдения в г. Кораблино</t>
  </si>
  <si>
    <t>L_V0804-924</t>
  </si>
  <si>
    <t>Покупка и монтаж системы учета рабочего времени в р.п. Сапожок</t>
  </si>
  <si>
    <t>Покупка и монтаж системы учета рабочего времени в р.п. Сараи</t>
  </si>
  <si>
    <t>Покупка и монтаж системы учета рабочего времени в г. Кораблино</t>
  </si>
  <si>
    <t>Поставка и монтаж электронной очереди</t>
  </si>
  <si>
    <t>Поставка и монтаж интерактивного оборудования</t>
  </si>
  <si>
    <t>L_I0804-1502</t>
  </si>
  <si>
    <t>L_Y0804-1122</t>
  </si>
  <si>
    <t>L_Y0804-1123</t>
  </si>
  <si>
    <t>L_Y0804-1124</t>
  </si>
  <si>
    <t>Поставка и монтаж электронной очереди в р.п. Шилово</t>
  </si>
  <si>
    <t>Поставка и монтаж электронной очереди в г. Михайлов</t>
  </si>
  <si>
    <t>L_O0804-1407</t>
  </si>
  <si>
    <t>L_O0804-1408</t>
  </si>
  <si>
    <t>Поставка и монтаж автоматизированной  системы Видеоконсультант (12 шт)</t>
  </si>
  <si>
    <t>L_O0804-403</t>
  </si>
  <si>
    <t>L_O0804-404</t>
  </si>
  <si>
    <t>L_C0804-704</t>
  </si>
  <si>
    <t>Покупка принтеров (6 шт.)</t>
  </si>
  <si>
    <t>Покупка многофункционального устройства (2 шт.)</t>
  </si>
  <si>
    <t>Приобретение и установка интеллектуальных систем учета</t>
  </si>
  <si>
    <t>Предложение по корректировке утвержденного плана
2026 года</t>
  </si>
  <si>
    <t>M_O0804-405</t>
  </si>
  <si>
    <t>2027</t>
  </si>
  <si>
    <t>Стоимость проекта скорректирована в связи с актуализацией КП и ИПЦ.</t>
  </si>
  <si>
    <t>Утверженный план 2027 года</t>
  </si>
  <si>
    <t>Предложение по корректировке утвержденного плана
2027 года</t>
  </si>
  <si>
    <t>2028</t>
  </si>
  <si>
    <t>Поставка коммутационного оборудования</t>
  </si>
  <si>
    <t>Покупка ИБП  марки APC SRT 2200 RMX (или аналог), (4 шт.)</t>
  </si>
  <si>
    <t xml:space="preserve">Покупка офисного здания в  р.п. Сапожок </t>
  </si>
  <si>
    <t xml:space="preserve">Покупка офисного здания в р.п. Сараи </t>
  </si>
  <si>
    <t xml:space="preserve">Покупка офисного здания в г.Кораблино </t>
  </si>
  <si>
    <t xml:space="preserve">Покупка офисного здания в г.Спасск </t>
  </si>
  <si>
    <t>Стоимость проекта скорректированас учетом актуализацией цен на недвижимость по Рязанской области и ИПЦ.</t>
  </si>
  <si>
    <t>Утверженный план 2026  года</t>
  </si>
  <si>
    <t>Утверженный план 2028 года</t>
  </si>
  <si>
    <t>Предложение по корректировке утвержденного плана
2028 года</t>
  </si>
  <si>
    <t xml:space="preserve">Утверженный план
на 01.01.2024 года </t>
  </si>
  <si>
    <t>O_O0804-406</t>
  </si>
  <si>
    <t>Поставка проекторов (2 шт.)</t>
  </si>
  <si>
    <t>O_C0804-709</t>
  </si>
  <si>
    <t>Поставка и монтаж автоматической телефонной станции (1 шт.)</t>
  </si>
  <si>
    <t>O_C0804-710</t>
  </si>
  <si>
    <t>Оснащение серверной системой кондиционирования (1 шт.)</t>
  </si>
  <si>
    <t>O_C0804-711</t>
  </si>
  <si>
    <t>O_K0804-1703</t>
  </si>
  <si>
    <t>Поставка лицензий на отечественную систему управления базами данных</t>
  </si>
  <si>
    <t>Программный модуль "Личный кабинет корпоративного клиента"</t>
  </si>
  <si>
    <t>Внедрение программного модуля "АИС OMNI-US" версия 5.0 на отечественной платформе</t>
  </si>
  <si>
    <t>2029</t>
  </si>
  <si>
    <t>Стоимость проекта скорректирована в связи с актуализацией КП и ИПЦ</t>
  </si>
  <si>
    <t>Поставка коммутаторов (12 шт.)</t>
  </si>
  <si>
    <t>Факт</t>
  </si>
  <si>
    <t>30.41</t>
  </si>
  <si>
    <t>30.42</t>
  </si>
  <si>
    <t>30.43</t>
  </si>
  <si>
    <t>30.44</t>
  </si>
  <si>
    <t>30.45</t>
  </si>
  <si>
    <t>30.51</t>
  </si>
  <si>
    <t>30.52</t>
  </si>
  <si>
    <t>30.53</t>
  </si>
  <si>
    <t>30.54</t>
  </si>
  <si>
    <t>30.55</t>
  </si>
  <si>
    <t>O_M0804-5</t>
  </si>
  <si>
    <t>O_M0804-7</t>
  </si>
  <si>
    <t>O_M0804-8</t>
  </si>
  <si>
    <t>30.56</t>
  </si>
  <si>
    <t>30.57</t>
  </si>
  <si>
    <t>30.58</t>
  </si>
  <si>
    <t>30.59</t>
  </si>
  <si>
    <t>30.60</t>
  </si>
  <si>
    <t>Утверженный план 2029 года</t>
  </si>
  <si>
    <t>Предложение по корректировке утвержденного плана
2029 года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</si>
  <si>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>2025 год</t>
    </r>
  </si>
  <si>
    <t xml:space="preserve">Фактический объем финансирования на 01.01.2024 года, млн рублей 
(с НДС) </t>
  </si>
  <si>
    <t>Финансирование капитальных вложений 
2024 года в прогнозных ценах, млн рублей (с НДС)</t>
  </si>
  <si>
    <t>Утверженный план 2030 года</t>
  </si>
  <si>
    <t>Предложение по корректировке утвержденного плана
2030 года</t>
  </si>
  <si>
    <t xml:space="preserve">Утверженный план
на 01.01.2025 года </t>
  </si>
  <si>
    <t xml:space="preserve">Поставка серверной лицензии ALDPro </t>
  </si>
  <si>
    <t xml:space="preserve">Поставка клиентских лицензий ALDPro </t>
  </si>
  <si>
    <t>Поставка серверных лицензий AlterOS</t>
  </si>
  <si>
    <t>Поставка серверных лицензий AstraLinux</t>
  </si>
  <si>
    <t>Поставка лицензий на программное обеспечение  "Альфа М"  Alter Linux Crossgrade</t>
  </si>
  <si>
    <t>Поставка лицензий на отечественную систему управления базами данных (с 2026 г.)</t>
  </si>
  <si>
    <t>P_M0804-12</t>
  </si>
  <si>
    <t>P_M0804-13</t>
  </si>
  <si>
    <t>P_M0804-14</t>
  </si>
  <si>
    <t>P_M0804-15</t>
  </si>
  <si>
    <t>P_M0804-16</t>
  </si>
  <si>
    <t>P_M0804-17</t>
  </si>
  <si>
    <t>P_M0804-18</t>
  </si>
  <si>
    <t>P_M0804-19</t>
  </si>
  <si>
    <t>P_M0804-20</t>
  </si>
  <si>
    <t>Покупка серверного оборудования всего, в том числе:</t>
  </si>
  <si>
    <t>Поставка серверов Тип 1 (2 шт.)</t>
  </si>
  <si>
    <t>P_S0804-313</t>
  </si>
  <si>
    <t>P_S0804-314</t>
  </si>
  <si>
    <t>Поставка и монтаж электронной очереди в г. Шацк</t>
  </si>
  <si>
    <t>P_O0804-1410</t>
  </si>
  <si>
    <t>P_I0804-1509</t>
  </si>
  <si>
    <t>P_I0804-1510</t>
  </si>
  <si>
    <t>P_I0804-1511</t>
  </si>
  <si>
    <t>Поставка и монтаж терминала Скиф (2 шт.)</t>
  </si>
  <si>
    <t>Поставка детских интерактивных столов (3 шт.)</t>
  </si>
  <si>
    <t>Поставка и монтаж терминала автоматизированного ввода данных (9 шт.)</t>
  </si>
  <si>
    <t>P_K0804-1704</t>
  </si>
  <si>
    <t>P_K0804-1705</t>
  </si>
  <si>
    <t>P_K0804-1706</t>
  </si>
  <si>
    <t>Отказ от реализации проекта в связи с отказом от покупки здания в г. Кораблино</t>
  </si>
  <si>
    <t xml:space="preserve">Стоимость проекта скорректирована в связи с актуализацией КП и ИПЦ. </t>
  </si>
  <si>
    <t>Стоимость проекта скорректирована в связи с актуализацией КП и ИПЦ. Увеличино кол-во приобретаемых ноутбуков с 10 до 15 шт.</t>
  </si>
  <si>
    <t>Стоимость проекта скорректирована в связи с актуализацией КП и ИПЦ.  Увеличино кол-во приобретаемых АРМов с 40 до 60 шт. в 2025-2027 гг.</t>
  </si>
  <si>
    <t>Отказ от приобретения здания в г. Кораблино</t>
  </si>
  <si>
    <t>Исполнение требований 522-ФЗ. Реализация проекта продлена до 2030г.  Стоимость проекта скорректирована в связи с актуализацией КП и ИПЦ, скорректированно количество приборов учета, необходимых к установке</t>
  </si>
  <si>
    <t>Поставка коммутаторов уровня ядра (3 шт.)</t>
  </si>
  <si>
    <t>Поставка аппаратно-программных комплексов шифрования средней производительностью (2 шт.)</t>
  </si>
  <si>
    <t>Поставка аппаратно-программных комплексов шифрования малой производительностью (27 шт.)</t>
  </si>
  <si>
    <t>Увеличение стоимости в связи с увеличением объема работ</t>
  </si>
  <si>
    <t>Новый проект. Пролизводственная необходимость</t>
  </si>
  <si>
    <t>Пренос срока реализации проекта с 2026 г. на 2025 г. в связи с производственной необходимостью</t>
  </si>
  <si>
    <t>Поставка лицензий на систему обеспечения безопасности сетевой инфраструктуры</t>
  </si>
  <si>
    <t>Поставка дисковой полки</t>
  </si>
  <si>
    <t>Поставка лицензий для системы резервного копирования (2026 г.)</t>
  </si>
  <si>
    <t>Новый проект. Выполнение директива Правительства Российской Федерации от 14.04.2021 № 3438п-П13</t>
  </si>
  <si>
    <t>Новый проект.   Исполнение «Стратегии цифровой трансформации» группы «РусГидро» на период 2022-2024 годы с перспективой до 2030 года, утвержденной решением Совета директоров ПАО «РусГидро» от 30.05.2024 (протокол от 31.05.2024 № 374) (Стратегия).</t>
  </si>
  <si>
    <t>Перенос части обязательств по договору 2024 г. на 2025 г.</t>
  </si>
  <si>
    <t>Новый проект. Обеспечение компании необходимыми вычислительными мощностями
и  повышение гибкости управления и распределения вычислительных мощностей.</t>
  </si>
  <si>
    <t xml:space="preserve">Новый проект. Приведение клиентских офисов компании к 
требованиям Стандарта обслуживания клиентов. 
Дооснащение  клинтских офисов системой электронных очередей. Реализация Программы повышения качества предоставляемых Группой РусГидро услуг потребителям электро- и теплоэнергии с использованием цифровых технологий и искусственного интеллекта, утвержденной Советом директоров ПАО «РусГидро»
</t>
  </si>
  <si>
    <t xml:space="preserve">Новый проект. Указ Президента Российской Федерации от 01.05.2022 № 250 "О дополнительных мерах по обеспечению информационной безопасности Российской Федерации" </t>
  </si>
  <si>
    <t>Внедрение импортозамещаемой версии «ЕИБД»</t>
  </si>
  <si>
    <t>O_M0804-6</t>
  </si>
  <si>
    <t>1.5</t>
  </si>
  <si>
    <t>Покупка АРМ  (220 шт.)</t>
  </si>
  <si>
    <t>Покупка ноутбуков (15 шт.)</t>
  </si>
  <si>
    <t xml:space="preserve">                                                                                                                                                                                                                            Утвержденные плановые значения показателей приведены в соответствии с  приказом ГУ "РЭК" Рязанской области №2-ип от 06.09.2024 г.</t>
  </si>
  <si>
    <t>1.2.4</t>
  </si>
  <si>
    <t>Прочие инвестиционные проекты, всего, в том числе:</t>
  </si>
  <si>
    <t>Предложение по корректировке утвержденного плана на 01.01.2025 года</t>
  </si>
  <si>
    <t xml:space="preserve"> Внедрение программного модуля  Единый личный кабинет клиента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</si>
</sst>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0000"/>
    <numFmt numFmtId="168" formatCode="0.00000"/>
    <numFmt numFmtId="169" formatCode="0.000000"/>
    <numFmt numFmtId="170" formatCode="0.00000000"/>
    <numFmt numFmtId="171" formatCode="0.00000000000"/>
    <numFmt numFmtId="172" formatCode="#,##0.00000000"/>
    <numFmt numFmtId="173" formatCode="#,##0.000000"/>
    <numFmt numFmtId="174" formatCode="_-* #,##0_р_._-;\-* #,##0_р_._-;_-* &quot;-&quot;_р_._-;_-@_-"/>
    <numFmt numFmtId="175" formatCode="_-* #,##0.00&quot;р.&quot;_-;\-* #,##0.00&quot;р.&quot;_-;_-* &quot;-&quot;??&quot;р.&quot;_-;_-@_-"/>
    <numFmt numFmtId="176" formatCode="&quot;$&quot;#,##0_);[Red]\(&quot;$&quot;#,##0\)"/>
    <numFmt numFmtId="177" formatCode="_(* #,##0.00_);_(* \(#,##0.00\);_(* &quot;-&quot;??_);_(@_)"/>
    <numFmt numFmtId="178" formatCode="_-* #,##0_$_-;\-* #,##0_$_-;_-* &quot;-&quot;_$_-;_-@_-"/>
    <numFmt numFmtId="179" formatCode="_-* #,##0.00_$_-;\-* #,##0.00_$_-;_-* &quot;-&quot;??_$_-;_-@_-"/>
    <numFmt numFmtId="180" formatCode="_-* #,##0.00&quot;$&quot;_-;\-* #,##0.00&quot;$&quot;_-;_-* &quot;-&quot;??&quot;$&quot;_-;_-@_-"/>
    <numFmt numFmtId="181" formatCode="_-* #,##0.00[$€-1]_-;\-* #,##0.00[$€-1]_-;_-* &quot;-&quot;??[$€-1]_-"/>
    <numFmt numFmtId="182" formatCode="General_)"/>
    <numFmt numFmtId="183" formatCode="0_)"/>
    <numFmt numFmtId="184" formatCode="_-* #,##0.00_р_._-;\-* #,##0.00_р_._-;_-* \-??_р_._-;_-@_-"/>
    <numFmt numFmtId="185" formatCode="&quot; &quot;#,##0.00&quot;    &quot;;&quot;-&quot;#,##0.00&quot;    &quot;;&quot; -&quot;#&quot;    &quot;;@&quot; &quot;"/>
    <numFmt numFmtId="186" formatCode="0.0000000"/>
    <numFmt numFmtId="187" formatCode="#,##0.0000000"/>
    <numFmt numFmtId="188" formatCode="0.00000000000000"/>
    <numFmt numFmtId="189" formatCode="#,##0.0000000000"/>
    <numFmt numFmtId="190" formatCode="#,##0.00000000000"/>
    <numFmt numFmtId="191" formatCode="#,##0.000000000000"/>
    <numFmt numFmtId="192" formatCode="#,##0.000000000"/>
    <numFmt numFmtId="193" formatCode="0.0000000000"/>
    <numFmt numFmtId="194" formatCode="#,##0.00000"/>
    <numFmt numFmtId="195" formatCode="#,##0.0000"/>
    <numFmt numFmtId="196" formatCode="#,##0.000"/>
  </numFmts>
  <fonts count="6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3"/>
    </font>
    <font>
      <sz val="10"/>
      <name val="Arial Cyr"/>
      <family val="2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8"/>
      <name val="Optima"/>
    </font>
    <font>
      <sz val="8"/>
      <name val="Helv"/>
      <charset val="204"/>
    </font>
    <font>
      <sz val="8"/>
      <name val="Helv"/>
    </font>
    <font>
      <u/>
      <sz val="10"/>
      <color indexed="12"/>
      <name val="Arial Cyr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Courier"/>
      <family val="1"/>
      <charset val="204"/>
    </font>
    <font>
      <sz val="10"/>
      <name val="NTHarmonica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lightGray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92">
    <xf numFmtId="0" fontId="0" fillId="0" borderId="0"/>
    <xf numFmtId="0" fontId="4" fillId="0" borderId="0"/>
    <xf numFmtId="0" fontId="7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14" applyNumberFormat="0" applyAlignment="0" applyProtection="0"/>
    <xf numFmtId="0" fontId="18" fillId="21" borderId="15" applyNumberFormat="0" applyAlignment="0" applyProtection="0"/>
    <xf numFmtId="0" fontId="19" fillId="21" borderId="14" applyNumberFormat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22" borderId="20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4" borderId="21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22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5" fillId="5" borderId="0" applyNumberFormat="0" applyBorder="0" applyAlignment="0" applyProtection="0"/>
    <xf numFmtId="0" fontId="39" fillId="0" borderId="0"/>
    <xf numFmtId="0" fontId="40" fillId="0" borderId="0"/>
    <xf numFmtId="0" fontId="41" fillId="0" borderId="0"/>
    <xf numFmtId="0" fontId="16" fillId="0" borderId="0"/>
    <xf numFmtId="0" fontId="41" fillId="0" borderId="0"/>
    <xf numFmtId="0" fontId="33" fillId="0" borderId="0"/>
    <xf numFmtId="0" fontId="33" fillId="0" borderId="0"/>
    <xf numFmtId="0" fontId="41" fillId="0" borderId="0"/>
    <xf numFmtId="0" fontId="41" fillId="0" borderId="0"/>
    <xf numFmtId="0" fontId="41" fillId="0" borderId="0"/>
    <xf numFmtId="0" fontId="16" fillId="0" borderId="0"/>
    <xf numFmtId="0" fontId="33" fillId="0" borderId="0"/>
    <xf numFmtId="0" fontId="41" fillId="0" borderId="0"/>
    <xf numFmtId="0" fontId="41" fillId="0" borderId="0"/>
    <xf numFmtId="0" fontId="41" fillId="0" borderId="0"/>
    <xf numFmtId="0" fontId="33" fillId="0" borderId="0"/>
    <xf numFmtId="0" fontId="33" fillId="0" borderId="0"/>
    <xf numFmtId="0" fontId="41" fillId="0" borderId="0"/>
    <xf numFmtId="0" fontId="4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42" fillId="0" borderId="0">
      <protection locked="0"/>
    </xf>
    <xf numFmtId="175" fontId="42" fillId="0" borderId="0">
      <protection locked="0"/>
    </xf>
    <xf numFmtId="175" fontId="42" fillId="0" borderId="0">
      <protection locked="0"/>
    </xf>
    <xf numFmtId="0" fontId="27" fillId="0" borderId="0"/>
    <xf numFmtId="0" fontId="43" fillId="0" borderId="0"/>
    <xf numFmtId="0" fontId="16" fillId="0" borderId="0"/>
    <xf numFmtId="0" fontId="44" fillId="0" borderId="0">
      <protection locked="0"/>
    </xf>
    <xf numFmtId="0" fontId="44" fillId="0" borderId="0">
      <protection locked="0"/>
    </xf>
    <xf numFmtId="0" fontId="42" fillId="0" borderId="23">
      <protection locked="0"/>
    </xf>
    <xf numFmtId="0" fontId="45" fillId="28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30" fillId="4" borderId="0" applyNumberFormat="0" applyBorder="0" applyAlignment="0" applyProtection="0"/>
    <xf numFmtId="0" fontId="19" fillId="21" borderId="14" applyNumberFormat="0" applyAlignment="0" applyProtection="0"/>
    <xf numFmtId="0" fontId="24" fillId="22" borderId="20" applyNumberFormat="0" applyAlignment="0" applyProtection="0"/>
    <xf numFmtId="178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6" fontId="45" fillId="0" borderId="0" applyFont="0" applyFill="0" applyBorder="0" applyAlignment="0" applyProtection="0"/>
    <xf numFmtId="176" fontId="45" fillId="0" borderId="0" applyFont="0" applyFill="0" applyBorder="0" applyAlignment="0" applyProtection="0"/>
    <xf numFmtId="180" fontId="27" fillId="0" borderId="0" applyFont="0" applyFill="0" applyBorder="0" applyAlignment="0" applyProtection="0"/>
    <xf numFmtId="181" fontId="33" fillId="0" borderId="0" applyFont="0" applyFill="0" applyBorder="0" applyAlignment="0" applyProtection="0"/>
    <xf numFmtId="185" fontId="55" fillId="0" borderId="0"/>
    <xf numFmtId="0" fontId="31" fillId="0" borderId="0" applyNumberFormat="0" applyFill="0" applyBorder="0" applyAlignment="0" applyProtection="0"/>
    <xf numFmtId="0" fontId="35" fillId="5" borderId="0" applyNumberFormat="0" applyBorder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17" fillId="8" borderId="14" applyNumberFormat="0" applyAlignment="0" applyProtection="0"/>
    <xf numFmtId="0" fontId="32" fillId="0" borderId="22" applyNumberFormat="0" applyFill="0" applyAlignment="0" applyProtection="0"/>
    <xf numFmtId="0" fontId="26" fillId="23" borderId="0" applyNumberFormat="0" applyBorder="0" applyAlignment="0" applyProtection="0"/>
    <xf numFmtId="0" fontId="45" fillId="0" borderId="24"/>
    <xf numFmtId="0" fontId="46" fillId="0" borderId="0"/>
    <xf numFmtId="0" fontId="47" fillId="0" borderId="0"/>
    <xf numFmtId="0" fontId="14" fillId="24" borderId="21" applyNumberFormat="0" applyFont="0" applyAlignment="0" applyProtection="0"/>
    <xf numFmtId="0" fontId="18" fillId="21" borderId="15" applyNumberFormat="0" applyAlignment="0" applyProtection="0"/>
    <xf numFmtId="0" fontId="48" fillId="0" borderId="0" applyNumberFormat="0">
      <alignment horizontal="left"/>
    </xf>
    <xf numFmtId="0" fontId="25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34" fillId="0" borderId="0" applyNumberFormat="0" applyFill="0" applyBorder="0" applyAlignment="0" applyProtection="0"/>
    <xf numFmtId="182" fontId="43" fillId="0" borderId="25">
      <protection locked="0"/>
    </xf>
    <xf numFmtId="0" fontId="49" fillId="0" borderId="0" applyNumberFormat="0" applyFill="0" applyBorder="0" applyAlignment="0" applyProtection="0"/>
    <xf numFmtId="175" fontId="4" fillId="0" borderId="0" applyFont="0" applyFill="0" applyBorder="0" applyAlignment="0" applyProtection="0"/>
    <xf numFmtId="0" fontId="50" fillId="0" borderId="26" applyBorder="0">
      <alignment horizontal="center" vertical="center" wrapText="1"/>
    </xf>
    <xf numFmtId="182" fontId="51" fillId="29" borderId="25"/>
    <xf numFmtId="0" fontId="38" fillId="27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7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56" fillId="0" borderId="0"/>
    <xf numFmtId="0" fontId="28" fillId="0" borderId="0"/>
    <xf numFmtId="0" fontId="4" fillId="0" borderId="0"/>
    <xf numFmtId="0" fontId="40" fillId="0" borderId="0"/>
    <xf numFmtId="0" fontId="28" fillId="0" borderId="0"/>
    <xf numFmtId="0" fontId="4" fillId="0" borderId="0"/>
    <xf numFmtId="0" fontId="2" fillId="0" borderId="0"/>
    <xf numFmtId="183" fontId="52" fillId="0" borderId="0"/>
    <xf numFmtId="0" fontId="4" fillId="0" borderId="0"/>
    <xf numFmtId="0" fontId="4" fillId="0" borderId="0"/>
    <xf numFmtId="0" fontId="29" fillId="0" borderId="0"/>
    <xf numFmtId="0" fontId="27" fillId="0" borderId="0"/>
    <xf numFmtId="0" fontId="28" fillId="0" borderId="0"/>
    <xf numFmtId="0" fontId="4" fillId="0" borderId="0"/>
    <xf numFmtId="0" fontId="29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7" fillId="0" borderId="0"/>
    <xf numFmtId="0" fontId="4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26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14" fillId="24" borderId="21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ill="0" applyBorder="0" applyAlignment="0" applyProtection="0"/>
    <xf numFmtId="9" fontId="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7" fillId="0" borderId="0"/>
    <xf numFmtId="174" fontId="53" fillId="0" borderId="0" applyFont="0" applyFill="0" applyBorder="0" applyAlignment="0" applyProtection="0"/>
    <xf numFmtId="164" fontId="53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84" fontId="43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7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4" fillId="0" borderId="0" applyFont="0" applyFill="0" applyBorder="0" applyAlignment="0" applyProtection="0"/>
    <xf numFmtId="4" fontId="54" fillId="30" borderId="0" applyBorder="0">
      <alignment horizontal="right"/>
    </xf>
    <xf numFmtId="4" fontId="54" fillId="30" borderId="1" applyFont="0" applyBorder="0">
      <alignment horizontal="right"/>
    </xf>
    <xf numFmtId="0" fontId="36" fillId="25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175" fontId="42" fillId="0" borderId="0">
      <protection locked="0"/>
    </xf>
    <xf numFmtId="0" fontId="40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90">
    <xf numFmtId="0" fontId="0" fillId="0" borderId="0" xfId="0"/>
    <xf numFmtId="0" fontId="4" fillId="2" borderId="0" xfId="0" applyFont="1" applyFill="1"/>
    <xf numFmtId="0" fontId="5" fillId="2" borderId="0" xfId="1" applyFont="1" applyFill="1" applyAlignment="1">
      <alignment horizontal="right"/>
    </xf>
    <xf numFmtId="2" fontId="4" fillId="2" borderId="0" xfId="0" applyNumberFormat="1" applyFont="1" applyFill="1"/>
    <xf numFmtId="168" fontId="4" fillId="2" borderId="0" xfId="0" applyNumberFormat="1" applyFont="1" applyFill="1"/>
    <xf numFmtId="0" fontId="4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/>
    </xf>
    <xf numFmtId="0" fontId="8" fillId="2" borderId="0" xfId="2" applyFont="1" applyFill="1" applyAlignment="1">
      <alignment vertical="center"/>
    </xf>
    <xf numFmtId="0" fontId="9" fillId="2" borderId="0" xfId="2" applyFont="1" applyFill="1" applyAlignment="1">
      <alignment vertical="top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/>
    <xf numFmtId="2" fontId="5" fillId="2" borderId="0" xfId="0" applyNumberFormat="1" applyFont="1" applyFill="1" applyAlignment="1"/>
    <xf numFmtId="0" fontId="4" fillId="2" borderId="0" xfId="0" applyFont="1" applyFill="1" applyAlignment="1"/>
    <xf numFmtId="2" fontId="4" fillId="2" borderId="0" xfId="0" applyNumberFormat="1" applyFont="1" applyFill="1" applyAlignment="1"/>
    <xf numFmtId="0" fontId="4" fillId="2" borderId="0" xfId="0" applyFont="1" applyFill="1" applyAlignment="1">
      <alignment horizontal="right"/>
    </xf>
    <xf numFmtId="164" fontId="4" fillId="2" borderId="0" xfId="0" applyNumberFormat="1" applyFont="1" applyFill="1"/>
    <xf numFmtId="0" fontId="4" fillId="2" borderId="0" xfId="0" applyFont="1" applyFill="1" applyBorder="1" applyAlignment="1">
      <alignment vertical="center" wrapText="1"/>
    </xf>
    <xf numFmtId="167" fontId="5" fillId="2" borderId="0" xfId="0" applyNumberFormat="1" applyFont="1" applyFill="1" applyAlignment="1"/>
    <xf numFmtId="170" fontId="4" fillId="2" borderId="0" xfId="0" applyNumberFormat="1" applyFont="1" applyFill="1" applyAlignment="1"/>
    <xf numFmtId="2" fontId="12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3" fontId="4" fillId="2" borderId="0" xfId="0" applyNumberFormat="1" applyFont="1" applyFill="1" applyBorder="1" applyAlignment="1">
      <alignment vertical="center" wrapText="1"/>
    </xf>
    <xf numFmtId="173" fontId="4" fillId="2" borderId="0" xfId="0" applyNumberFormat="1" applyFont="1" applyFill="1" applyBorder="1"/>
    <xf numFmtId="173" fontId="4" fillId="2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/>
    </xf>
    <xf numFmtId="2" fontId="4" fillId="0" borderId="0" xfId="0" applyNumberFormat="1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center" textRotation="90" wrapText="1"/>
    </xf>
    <xf numFmtId="173" fontId="4" fillId="0" borderId="0" xfId="0" applyNumberFormat="1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0" xfId="2" applyFont="1" applyFill="1" applyAlignment="1">
      <alignment vertical="center"/>
    </xf>
    <xf numFmtId="2" fontId="9" fillId="0" borderId="0" xfId="2" applyNumberFormat="1" applyFont="1" applyFill="1" applyAlignment="1">
      <alignment vertical="top"/>
    </xf>
    <xf numFmtId="0" fontId="9" fillId="0" borderId="0" xfId="2" applyFont="1" applyFill="1" applyBorder="1" applyAlignment="1">
      <alignment vertical="top"/>
    </xf>
    <xf numFmtId="0" fontId="9" fillId="0" borderId="0" xfId="2" applyFont="1" applyFill="1" applyAlignment="1">
      <alignment vertical="top"/>
    </xf>
    <xf numFmtId="2" fontId="4" fillId="0" borderId="0" xfId="0" applyNumberFormat="1" applyFont="1" applyFill="1" applyBorder="1"/>
    <xf numFmtId="0" fontId="4" fillId="0" borderId="0" xfId="0" applyFont="1" applyFill="1" applyBorder="1"/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Border="1" applyAlignment="1">
      <alignment vertical="center"/>
    </xf>
    <xf numFmtId="169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/>
    <xf numFmtId="2" fontId="4" fillId="0" borderId="0" xfId="0" applyNumberFormat="1" applyFont="1" applyFill="1" applyBorder="1" applyAlignment="1"/>
    <xf numFmtId="2" fontId="4" fillId="0" borderId="0" xfId="0" applyNumberFormat="1" applyFont="1" applyFill="1" applyAlignment="1"/>
    <xf numFmtId="169" fontId="4" fillId="0" borderId="0" xfId="0" applyNumberFormat="1" applyFont="1" applyFill="1"/>
    <xf numFmtId="171" fontId="4" fillId="0" borderId="0" xfId="0" applyNumberFormat="1" applyFont="1" applyFill="1"/>
    <xf numFmtId="170" fontId="4" fillId="0" borderId="0" xfId="0" applyNumberFormat="1" applyFont="1" applyFill="1"/>
    <xf numFmtId="172" fontId="4" fillId="0" borderId="0" xfId="0" applyNumberFormat="1" applyFont="1" applyFill="1"/>
    <xf numFmtId="168" fontId="4" fillId="0" borderId="0" xfId="0" applyNumberFormat="1" applyFont="1" applyFill="1"/>
    <xf numFmtId="0" fontId="11" fillId="0" borderId="1" xfId="2" applyNumberFormat="1" applyFont="1" applyFill="1" applyBorder="1" applyAlignment="1">
      <alignment horizontal="center" vertical="center"/>
    </xf>
    <xf numFmtId="0" fontId="9" fillId="0" borderId="6" xfId="2" applyNumberFormat="1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/>
    </xf>
    <xf numFmtId="0" fontId="9" fillId="2" borderId="1" xfId="2" applyNumberFormat="1" applyFont="1" applyFill="1" applyBorder="1" applyAlignment="1">
      <alignment horizontal="center" vertical="center"/>
    </xf>
    <xf numFmtId="186" fontId="4" fillId="0" borderId="0" xfId="0" applyNumberFormat="1" applyFont="1" applyFill="1"/>
    <xf numFmtId="0" fontId="11" fillId="0" borderId="6" xfId="2" applyNumberFormat="1" applyFont="1" applyFill="1" applyBorder="1" applyAlignment="1">
      <alignment horizontal="center" vertical="center"/>
    </xf>
    <xf numFmtId="187" fontId="4" fillId="2" borderId="0" xfId="0" applyNumberFormat="1" applyFont="1" applyFill="1"/>
    <xf numFmtId="2" fontId="12" fillId="0" borderId="2" xfId="0" applyNumberFormat="1" applyFont="1" applyFill="1" applyBorder="1" applyAlignment="1">
      <alignment horizontal="center" vertical="center" wrapText="1"/>
    </xf>
    <xf numFmtId="2" fontId="12" fillId="0" borderId="1" xfId="515" applyNumberFormat="1" applyFont="1" applyFill="1" applyBorder="1" applyAlignment="1">
      <alignment horizontal="center" vertical="center" wrapText="1"/>
    </xf>
    <xf numFmtId="2" fontId="4" fillId="0" borderId="1" xfId="515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9" fillId="0" borderId="1" xfId="2" applyNumberFormat="1" applyFont="1" applyFill="1" applyBorder="1" applyAlignment="1">
      <alignment horizontal="center" vertical="center"/>
    </xf>
    <xf numFmtId="4" fontId="5" fillId="0" borderId="0" xfId="0" applyNumberFormat="1" applyFont="1"/>
    <xf numFmtId="0" fontId="4" fillId="31" borderId="0" xfId="0" applyFont="1" applyFill="1"/>
    <xf numFmtId="173" fontId="4" fillId="31" borderId="0" xfId="0" applyNumberFormat="1" applyFont="1" applyFill="1"/>
    <xf numFmtId="0" fontId="4" fillId="0" borderId="13" xfId="0" applyFont="1" applyFill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vertical="center" textRotation="90" wrapText="1"/>
    </xf>
    <xf numFmtId="0" fontId="4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49" fontId="59" fillId="0" borderId="1" xfId="0" applyNumberFormat="1" applyFont="1" applyFill="1" applyBorder="1" applyAlignment="1" applyProtection="1">
      <alignment horizontal="center" vertical="center" wrapText="1"/>
    </xf>
    <xf numFmtId="0" fontId="59" fillId="0" borderId="8" xfId="0" applyFont="1" applyFill="1" applyBorder="1" applyAlignment="1">
      <alignment horizontal="center" vertical="center" wrapText="1"/>
    </xf>
    <xf numFmtId="49" fontId="5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9" fillId="0" borderId="7" xfId="0" applyFont="1" applyFill="1" applyBorder="1" applyAlignment="1">
      <alignment horizontal="center" vertical="center" wrapText="1"/>
    </xf>
    <xf numFmtId="0" fontId="5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9" fillId="0" borderId="1" xfId="507" applyNumberFormat="1" applyFont="1" applyFill="1" applyBorder="1" applyAlignment="1">
      <alignment horizontal="center" vertical="center" wrapText="1"/>
    </xf>
    <xf numFmtId="0" fontId="59" fillId="0" borderId="8" xfId="1" applyFont="1" applyFill="1" applyBorder="1" applyAlignment="1">
      <alignment horizontal="center" vertical="center" wrapText="1"/>
    </xf>
    <xf numFmtId="0" fontId="58" fillId="0" borderId="1" xfId="1" applyFont="1" applyFill="1" applyBorder="1" applyAlignment="1">
      <alignment horizontal="center" vertical="center" wrapText="1"/>
    </xf>
    <xf numFmtId="0" fontId="59" fillId="0" borderId="1" xfId="1" applyFont="1" applyFill="1" applyBorder="1" applyAlignment="1">
      <alignment horizontal="center" vertical="center" wrapText="1"/>
    </xf>
    <xf numFmtId="0" fontId="58" fillId="0" borderId="1" xfId="507" applyNumberFormat="1" applyFont="1" applyFill="1" applyBorder="1" applyAlignment="1">
      <alignment horizontal="center" vertical="center" wrapText="1"/>
    </xf>
    <xf numFmtId="0" fontId="59" fillId="0" borderId="13" xfId="0" applyNumberFormat="1" applyFont="1" applyFill="1" applyBorder="1" applyAlignment="1">
      <alignment horizontal="center" vertical="center" wrapText="1"/>
    </xf>
    <xf numFmtId="0" fontId="61" fillId="0" borderId="1" xfId="2" applyFont="1" applyFill="1" applyBorder="1" applyAlignment="1">
      <alignment horizontal="center" vertical="center" wrapText="1"/>
    </xf>
    <xf numFmtId="0" fontId="60" fillId="0" borderId="1" xfId="2" applyFont="1" applyFill="1" applyBorder="1" applyAlignment="1">
      <alignment horizontal="left" vertical="center" wrapText="1"/>
    </xf>
    <xf numFmtId="0" fontId="59" fillId="0" borderId="7" xfId="0" applyFont="1" applyFill="1" applyBorder="1" applyAlignment="1">
      <alignment horizontal="left" vertical="center" wrapText="1"/>
    </xf>
    <xf numFmtId="0" fontId="59" fillId="0" borderId="6" xfId="0" applyFont="1" applyFill="1" applyBorder="1" applyAlignment="1">
      <alignment horizontal="left" vertical="center" wrapText="1"/>
    </xf>
    <xf numFmtId="0" fontId="5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9" fillId="0" borderId="1" xfId="0" applyFont="1" applyFill="1" applyBorder="1" applyAlignment="1">
      <alignment horizontal="left" vertical="center" wrapText="1"/>
    </xf>
    <xf numFmtId="0" fontId="59" fillId="0" borderId="1" xfId="507" applyFont="1" applyFill="1" applyBorder="1" applyAlignment="1">
      <alignment horizontal="left" vertical="center" wrapText="1"/>
    </xf>
    <xf numFmtId="49" fontId="59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9" fillId="0" borderId="6" xfId="0" applyNumberFormat="1" applyFont="1" applyFill="1" applyBorder="1" applyAlignment="1" applyProtection="1">
      <alignment horizontal="left" vertical="center" wrapText="1"/>
      <protection locked="0"/>
    </xf>
    <xf numFmtId="0" fontId="58" fillId="0" borderId="6" xfId="0" applyFont="1" applyFill="1" applyBorder="1" applyAlignment="1">
      <alignment horizontal="center" vertical="center" wrapText="1"/>
    </xf>
    <xf numFmtId="0" fontId="58" fillId="0" borderId="7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4" fillId="0" borderId="1" xfId="515" applyFont="1" applyFill="1" applyBorder="1" applyAlignment="1">
      <alignment horizontal="center" vertical="center" wrapText="1"/>
    </xf>
    <xf numFmtId="187" fontId="4" fillId="2" borderId="0" xfId="0" applyNumberFormat="1" applyFont="1" applyFill="1" applyAlignment="1">
      <alignment vertical="center" wrapText="1"/>
    </xf>
    <xf numFmtId="187" fontId="4" fillId="0" borderId="0" xfId="0" applyNumberFormat="1" applyFont="1" applyFill="1"/>
    <xf numFmtId="188" fontId="4" fillId="0" borderId="0" xfId="0" applyNumberFormat="1" applyFont="1" applyFill="1"/>
    <xf numFmtId="189" fontId="4" fillId="31" borderId="0" xfId="0" applyNumberFormat="1" applyFont="1" applyFill="1"/>
    <xf numFmtId="190" fontId="4" fillId="31" borderId="0" xfId="0" applyNumberFormat="1" applyFont="1" applyFill="1"/>
    <xf numFmtId="189" fontId="4" fillId="0" borderId="0" xfId="0" applyNumberFormat="1" applyFont="1" applyFill="1"/>
    <xf numFmtId="191" fontId="4" fillId="0" borderId="0" xfId="0" applyNumberFormat="1" applyFont="1" applyFill="1"/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indent="26"/>
    </xf>
    <xf numFmtId="0" fontId="6" fillId="0" borderId="0" xfId="0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/>
    </xf>
    <xf numFmtId="0" fontId="4" fillId="0" borderId="0" xfId="0" applyFont="1" applyFill="1" applyAlignment="1">
      <alignment horizontal="center"/>
    </xf>
    <xf numFmtId="4" fontId="4" fillId="0" borderId="1" xfId="0" applyNumberFormat="1" applyFont="1" applyFill="1" applyBorder="1" applyAlignment="1">
      <alignment horizontal="center" vertical="center" wrapText="1"/>
    </xf>
    <xf numFmtId="192" fontId="4" fillId="31" borderId="0" xfId="0" applyNumberFormat="1" applyFont="1" applyFill="1"/>
    <xf numFmtId="172" fontId="4" fillId="31" borderId="0" xfId="0" applyNumberFormat="1" applyFont="1" applyFill="1"/>
    <xf numFmtId="167" fontId="4" fillId="0" borderId="0" xfId="0" applyNumberFormat="1" applyFont="1" applyFill="1"/>
    <xf numFmtId="193" fontId="4" fillId="0" borderId="0" xfId="0" applyNumberFormat="1" applyFont="1" applyFill="1"/>
    <xf numFmtId="194" fontId="4" fillId="0" borderId="0" xfId="0" applyNumberFormat="1" applyFont="1" applyFill="1"/>
    <xf numFmtId="195" fontId="4" fillId="0" borderId="0" xfId="0" applyNumberFormat="1" applyFont="1" applyFill="1"/>
    <xf numFmtId="187" fontId="4" fillId="31" borderId="0" xfId="0" applyNumberFormat="1" applyFont="1" applyFill="1"/>
    <xf numFmtId="192" fontId="4" fillId="2" borderId="0" xfId="0" applyNumberFormat="1" applyFont="1" applyFill="1"/>
    <xf numFmtId="49" fontId="9" fillId="0" borderId="13" xfId="2" applyNumberFormat="1" applyFont="1" applyFill="1" applyBorder="1" applyAlignment="1">
      <alignment horizontal="center" vertical="center"/>
    </xf>
    <xf numFmtId="0" fontId="11" fillId="0" borderId="1" xfId="2" applyNumberFormat="1" applyFont="1" applyFill="1" applyBorder="1" applyAlignment="1">
      <alignment horizontal="left" vertical="center" wrapText="1"/>
    </xf>
    <xf numFmtId="194" fontId="4" fillId="2" borderId="0" xfId="0" applyNumberFormat="1" applyFont="1" applyFill="1"/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left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167" fontId="12" fillId="0" borderId="0" xfId="0" applyNumberFormat="1" applyFont="1" applyFill="1"/>
    <xf numFmtId="0" fontId="12" fillId="0" borderId="0" xfId="0" applyFont="1" applyFill="1" applyAlignment="1">
      <alignment horizontal="center"/>
    </xf>
    <xf numFmtId="49" fontId="9" fillId="0" borderId="1" xfId="2" applyNumberFormat="1" applyFont="1" applyFill="1" applyBorder="1" applyAlignment="1">
      <alignment horizontal="center" vertical="center"/>
    </xf>
    <xf numFmtId="49" fontId="11" fillId="0" borderId="27" xfId="2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14" fontId="61" fillId="0" borderId="1" xfId="2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4" fillId="0" borderId="0" xfId="512" applyFill="1" applyAlignment="1">
      <alignment horizontal="center"/>
    </xf>
    <xf numFmtId="0" fontId="59" fillId="0" borderId="6" xfId="1" applyFont="1" applyFill="1" applyBorder="1" applyAlignment="1">
      <alignment horizontal="center" vertical="center" wrapText="1"/>
    </xf>
    <xf numFmtId="0" fontId="60" fillId="0" borderId="1" xfId="2" applyNumberFormat="1" applyFont="1" applyFill="1" applyBorder="1" applyAlignment="1">
      <alignment horizontal="left" vertical="center" wrapText="1"/>
    </xf>
    <xf numFmtId="194" fontId="4" fillId="31" borderId="0" xfId="0" applyNumberFormat="1" applyFont="1" applyFill="1"/>
    <xf numFmtId="196" fontId="4" fillId="0" borderId="0" xfId="0" applyNumberFormat="1" applyFont="1" applyFill="1"/>
    <xf numFmtId="4" fontId="4" fillId="0" borderId="0" xfId="0" applyNumberFormat="1" applyFont="1" applyFill="1"/>
    <xf numFmtId="49" fontId="11" fillId="0" borderId="13" xfId="2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indent="26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3992">
    <cellStyle name="?" xfId="402"/>
    <cellStyle name="_Copy of ДРСК_1" xfId="403"/>
    <cellStyle name="_ЕСУ приложения (проект 27_07_09)(v" xfId="404"/>
    <cellStyle name="_ИП 17032006" xfId="405"/>
    <cellStyle name="_ИП 2009-2011_ОДОБР ПРАВ-ВОМ_09.04.09" xfId="406"/>
    <cellStyle name="_ИП 2010-2012 ДИПП_07 05 09" xfId="407"/>
    <cellStyle name="_ИП СО 2006-2010 отпр 22 01 07" xfId="408"/>
    <cellStyle name="_ИП ФСК 10_10_07 куцанкиной" xfId="409"/>
    <cellStyle name="_ИП ФСК на 2008-2012 17 12 071" xfId="410"/>
    <cellStyle name="_Источники финансирования ИП РусГидро 2010-2012" xfId="411"/>
    <cellStyle name="_ИсточникиИП_2010" xfId="412"/>
    <cellStyle name="_Копия Прил 2(Показатели ИП)" xfId="413"/>
    <cellStyle name="_Прил1-1 (МГИ) (Дубинину) 22 01 07" xfId="414"/>
    <cellStyle name="_Программа СО 7-09 для СД от 29 марта" xfId="415"/>
    <cellStyle name="_Расшифровка по приоритетам_МРСК 2" xfId="416"/>
    <cellStyle name="_Сб-macro 2020" xfId="417"/>
    <cellStyle name="_СО 2006-2010  Прил1-1 (Дубинину)" xfId="418"/>
    <cellStyle name="_Табл П2-5 (вар18-10-2006)" xfId="419"/>
    <cellStyle name="_Фин расчеты на 2009г" xfId="420"/>
    <cellStyle name="_Фин расчеты на 2009г по БП" xfId="421"/>
    <cellStyle name="_Фин расчеты на 2009г по БП_16.02.09" xfId="422"/>
    <cellStyle name="_Фин-экон. план 2009" xfId="423"/>
    <cellStyle name="”ќђќ‘ћ‚›‰" xfId="424"/>
    <cellStyle name="”љ‘ђћ‚ђќќ›‰" xfId="425"/>
    <cellStyle name="„…ќ…†ќ›‰" xfId="426"/>
    <cellStyle name="=C:\WINNT35\SYSTEM32\COMMAND.COM" xfId="427"/>
    <cellStyle name="=C:\WINNT35\SYSTEM32\COMMAND.COM 2" xfId="428"/>
    <cellStyle name="=C:\WINNT35\SYSTEM32\COMMAND.COM 3" xfId="429"/>
    <cellStyle name="‡ђѓћ‹ћ‚ћљ1" xfId="430"/>
    <cellStyle name="‡ђѓћ‹ћ‚ћљ2" xfId="431"/>
    <cellStyle name="’ћѓћ‚›‰" xfId="432"/>
    <cellStyle name="1Normal" xfId="433"/>
    <cellStyle name="20% - Accent1" xfId="434"/>
    <cellStyle name="20% - Accent2" xfId="435"/>
    <cellStyle name="20% - Accent3" xfId="436"/>
    <cellStyle name="20% - Accent4" xfId="437"/>
    <cellStyle name="20% - Accent5" xfId="438"/>
    <cellStyle name="20% - Accent6" xfId="439"/>
    <cellStyle name="20% - Акцент1 2" xfId="3"/>
    <cellStyle name="20% - Акцент1 3" xfId="440"/>
    <cellStyle name="20% - Акцент2 2" xfId="4"/>
    <cellStyle name="20% - Акцент2 3" xfId="441"/>
    <cellStyle name="20% - Акцент3 2" xfId="5"/>
    <cellStyle name="20% - Акцент3 3" xfId="442"/>
    <cellStyle name="20% - Акцент4 2" xfId="6"/>
    <cellStyle name="20% - Акцент4 3" xfId="443"/>
    <cellStyle name="20% - Акцент5 2" xfId="7"/>
    <cellStyle name="20% - Акцент5 3" xfId="444"/>
    <cellStyle name="20% - Акцент6 2" xfId="8"/>
    <cellStyle name="20% - Акцент6 3" xfId="445"/>
    <cellStyle name="40% - Accent1" xfId="446"/>
    <cellStyle name="40% - Accent2" xfId="447"/>
    <cellStyle name="40% - Accent3" xfId="448"/>
    <cellStyle name="40% - Accent4" xfId="449"/>
    <cellStyle name="40% - Accent5" xfId="450"/>
    <cellStyle name="40% - Accent6" xfId="451"/>
    <cellStyle name="40% - Акцент1 2" xfId="9"/>
    <cellStyle name="40% - Акцент1 3" xfId="452"/>
    <cellStyle name="40% - Акцент2 2" xfId="10"/>
    <cellStyle name="40% - Акцент2 3" xfId="453"/>
    <cellStyle name="40% - Акцент3 2" xfId="11"/>
    <cellStyle name="40% - Акцент3 3" xfId="454"/>
    <cellStyle name="40% - Акцент4 2" xfId="12"/>
    <cellStyle name="40% - Акцент4 3" xfId="455"/>
    <cellStyle name="40% - Акцент5 2" xfId="13"/>
    <cellStyle name="40% - Акцент5 3" xfId="456"/>
    <cellStyle name="40% - Акцент6 2" xfId="14"/>
    <cellStyle name="40% - Акцент6 3" xfId="457"/>
    <cellStyle name="60% - Accent1" xfId="458"/>
    <cellStyle name="60% - Accent2" xfId="459"/>
    <cellStyle name="60% - Accent3" xfId="460"/>
    <cellStyle name="60% - Accent4" xfId="461"/>
    <cellStyle name="60% - Accent5" xfId="462"/>
    <cellStyle name="60% - Accent6" xfId="463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Accent1" xfId="464"/>
    <cellStyle name="Accent2" xfId="465"/>
    <cellStyle name="Accent3" xfId="466"/>
    <cellStyle name="Accent4" xfId="467"/>
    <cellStyle name="Accent5" xfId="468"/>
    <cellStyle name="Accent6" xfId="469"/>
    <cellStyle name="Bad" xfId="470"/>
    <cellStyle name="Calculation" xfId="471"/>
    <cellStyle name="Check Cell" xfId="472"/>
    <cellStyle name="Comma [0]_laroux" xfId="473"/>
    <cellStyle name="Comma_laroux" xfId="474"/>
    <cellStyle name="Currency [0]" xfId="475"/>
    <cellStyle name="Currency [0] 2" xfId="476"/>
    <cellStyle name="Currency_laroux" xfId="477"/>
    <cellStyle name="Euro" xfId="478"/>
    <cellStyle name="Excel Built-in Comma" xfId="479"/>
    <cellStyle name="Explanatory Text" xfId="480"/>
    <cellStyle name="Good" xfId="481"/>
    <cellStyle name="Heading 1" xfId="482"/>
    <cellStyle name="Heading 2" xfId="483"/>
    <cellStyle name="Heading 3" xfId="484"/>
    <cellStyle name="Heading 4" xfId="485"/>
    <cellStyle name="Input" xfId="486"/>
    <cellStyle name="Linked Cell" xfId="487"/>
    <cellStyle name="Neutral" xfId="488"/>
    <cellStyle name="Norma11l" xfId="489"/>
    <cellStyle name="Normal 2" xfId="21"/>
    <cellStyle name="Normal_ASUS" xfId="490"/>
    <cellStyle name="Normal1" xfId="491"/>
    <cellStyle name="Note" xfId="492"/>
    <cellStyle name="Output" xfId="493"/>
    <cellStyle name="Price_Body" xfId="494"/>
    <cellStyle name="Title" xfId="495"/>
    <cellStyle name="Total" xfId="496"/>
    <cellStyle name="Warning Text" xfId="497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Беззащитный" xfId="498"/>
    <cellStyle name="Ввод  2" xfId="28"/>
    <cellStyle name="Вывод 2" xfId="29"/>
    <cellStyle name="Вычисление 2" xfId="30"/>
    <cellStyle name="Гиперссылка 2" xfId="499"/>
    <cellStyle name="Денежный 5" xfId="500"/>
    <cellStyle name="Заголовок 1 2" xfId="31"/>
    <cellStyle name="Заголовок 2 2" xfId="32"/>
    <cellStyle name="Заголовок 3 2" xfId="33"/>
    <cellStyle name="Заголовок 4 2" xfId="34"/>
    <cellStyle name="ЗаголовокСтолбца" xfId="501"/>
    <cellStyle name="Защитный" xfId="502"/>
    <cellStyle name="Итог 2" xfId="35"/>
    <cellStyle name="Контрольная ячейка 2" xfId="36"/>
    <cellStyle name="Название 2" xfId="37"/>
    <cellStyle name="Нейтральный 2" xfId="38"/>
    <cellStyle name="Нейтральный 2 2" xfId="504"/>
    <cellStyle name="Нейтральный 2 3" xfId="503"/>
    <cellStyle name="Нейтральный 3" xfId="505"/>
    <cellStyle name="Нейтральный 4" xfId="506"/>
    <cellStyle name="Обычный" xfId="0" builtinId="0"/>
    <cellStyle name="Обычный 10" xfId="507"/>
    <cellStyle name="Обычный 11" xfId="508"/>
    <cellStyle name="Обычный 12" xfId="509"/>
    <cellStyle name="Обычный 12 2" xfId="39"/>
    <cellStyle name="Обычный 13" xfId="510"/>
    <cellStyle name="Обычный 14" xfId="511"/>
    <cellStyle name="Обычный 15" xfId="512"/>
    <cellStyle name="Обычный 16" xfId="513"/>
    <cellStyle name="Обычный 17" xfId="401"/>
    <cellStyle name="Обычный 18" xfId="2281"/>
    <cellStyle name="Обычный 2" xfId="40"/>
    <cellStyle name="Обычный 2 2" xfId="515"/>
    <cellStyle name="Обычный 2 26 2" xfId="41"/>
    <cellStyle name="Обычный 2 3" xfId="516"/>
    <cellStyle name="Обычный 2 4" xfId="517"/>
    <cellStyle name="Обычный 2 5" xfId="518"/>
    <cellStyle name="Обычный 2 6" xfId="514"/>
    <cellStyle name="Обычный 2_НБГЭС_Формы к Приказу1069 под ИП_18.01.11 v3" xfId="519"/>
    <cellStyle name="Обычный 29" xfId="520"/>
    <cellStyle name="Обычный 3" xfId="1"/>
    <cellStyle name="Обычный 3 2" xfId="42"/>
    <cellStyle name="Обычный 3 2 2" xfId="522"/>
    <cellStyle name="Обычный 3 2 2 2" xfId="43"/>
    <cellStyle name="Обычный 3 2 3" xfId="521"/>
    <cellStyle name="Обычный 3 21" xfId="44"/>
    <cellStyle name="Обычный 4" xfId="45"/>
    <cellStyle name="Обычный 4 2" xfId="46"/>
    <cellStyle name="Обычный 4 2 2" xfId="525"/>
    <cellStyle name="Обычный 4 2 3" xfId="524"/>
    <cellStyle name="Обычный 4 3" xfId="526"/>
    <cellStyle name="Обычный 4 4" xfId="527"/>
    <cellStyle name="Обычный 4 5" xfId="523"/>
    <cellStyle name="Обычный 5" xfId="47"/>
    <cellStyle name="Обычный 5 2" xfId="529"/>
    <cellStyle name="Обычный 5 29" xfId="530"/>
    <cellStyle name="Обычный 5 3" xfId="531"/>
    <cellStyle name="Обычный 5 4" xfId="528"/>
    <cellStyle name="Обычный 6" xfId="48"/>
    <cellStyle name="Обычный 6 10" xfId="533"/>
    <cellStyle name="Обычный 6 10 2" xfId="2624"/>
    <cellStyle name="Обычный 6 11" xfId="534"/>
    <cellStyle name="Обычный 6 11 2" xfId="2966"/>
    <cellStyle name="Обычный 6 12" xfId="535"/>
    <cellStyle name="Обычный 6 12 2" xfId="2967"/>
    <cellStyle name="Обычный 6 13" xfId="536"/>
    <cellStyle name="Обычный 6 13 2" xfId="3650"/>
    <cellStyle name="Обычный 6 14" xfId="537"/>
    <cellStyle name="Обычный 6 15" xfId="532"/>
    <cellStyle name="Обычный 6 16" xfId="2282"/>
    <cellStyle name="Обычный 6 2" xfId="49"/>
    <cellStyle name="Обычный 6 2 10" xfId="50"/>
    <cellStyle name="Обычный 6 2 10 2" xfId="540"/>
    <cellStyle name="Обычный 6 2 10 2 2" xfId="2625"/>
    <cellStyle name="Обычный 6 2 10 3" xfId="541"/>
    <cellStyle name="Обычный 6 2 10 3 2" xfId="2968"/>
    <cellStyle name="Обычный 6 2 10 4" xfId="542"/>
    <cellStyle name="Обычный 6 2 10 4 2" xfId="2969"/>
    <cellStyle name="Обычный 6 2 10 5" xfId="543"/>
    <cellStyle name="Обычный 6 2 10 5 2" xfId="3651"/>
    <cellStyle name="Обычный 6 2 10 6" xfId="539"/>
    <cellStyle name="Обычный 6 2 10 7" xfId="2284"/>
    <cellStyle name="Обычный 6 2 11" xfId="544"/>
    <cellStyle name="Обычный 6 2 11 2" xfId="2626"/>
    <cellStyle name="Обычный 6 2 12" xfId="545"/>
    <cellStyle name="Обычный 6 2 12 2" xfId="2970"/>
    <cellStyle name="Обычный 6 2 13" xfId="546"/>
    <cellStyle name="Обычный 6 2 13 2" xfId="2971"/>
    <cellStyle name="Обычный 6 2 14" xfId="547"/>
    <cellStyle name="Обычный 6 2 14 2" xfId="3652"/>
    <cellStyle name="Обычный 6 2 15" xfId="538"/>
    <cellStyle name="Обычный 6 2 16" xfId="2283"/>
    <cellStyle name="Обычный 6 2 2" xfId="51"/>
    <cellStyle name="Обычный 6 2 2 10" xfId="549"/>
    <cellStyle name="Обычный 6 2 2 10 2" xfId="2627"/>
    <cellStyle name="Обычный 6 2 2 11" xfId="550"/>
    <cellStyle name="Обычный 6 2 2 11 2" xfId="2972"/>
    <cellStyle name="Обычный 6 2 2 12" xfId="551"/>
    <cellStyle name="Обычный 6 2 2 12 2" xfId="2973"/>
    <cellStyle name="Обычный 6 2 2 13" xfId="552"/>
    <cellStyle name="Обычный 6 2 2 13 2" xfId="3653"/>
    <cellStyle name="Обычный 6 2 2 14" xfId="548"/>
    <cellStyle name="Обычный 6 2 2 15" xfId="2285"/>
    <cellStyle name="Обычный 6 2 2 2" xfId="52"/>
    <cellStyle name="Обычный 6 2 2 2 10" xfId="554"/>
    <cellStyle name="Обычный 6 2 2 2 10 2" xfId="3654"/>
    <cellStyle name="Обычный 6 2 2 2 11" xfId="553"/>
    <cellStyle name="Обычный 6 2 2 2 12" xfId="2286"/>
    <cellStyle name="Обычный 6 2 2 2 2" xfId="53"/>
    <cellStyle name="Обычный 6 2 2 2 2 10" xfId="555"/>
    <cellStyle name="Обычный 6 2 2 2 2 11" xfId="2287"/>
    <cellStyle name="Обычный 6 2 2 2 2 2" xfId="54"/>
    <cellStyle name="Обычный 6 2 2 2 2 2 10" xfId="2288"/>
    <cellStyle name="Обычный 6 2 2 2 2 2 2" xfId="55"/>
    <cellStyle name="Обычный 6 2 2 2 2 2 2 2" xfId="56"/>
    <cellStyle name="Обычный 6 2 2 2 2 2 2 2 2" xfId="559"/>
    <cellStyle name="Обычный 6 2 2 2 2 2 2 2 2 2" xfId="2628"/>
    <cellStyle name="Обычный 6 2 2 2 2 2 2 2 3" xfId="560"/>
    <cellStyle name="Обычный 6 2 2 2 2 2 2 2 3 2" xfId="2974"/>
    <cellStyle name="Обычный 6 2 2 2 2 2 2 2 4" xfId="561"/>
    <cellStyle name="Обычный 6 2 2 2 2 2 2 2 4 2" xfId="2975"/>
    <cellStyle name="Обычный 6 2 2 2 2 2 2 2 5" xfId="562"/>
    <cellStyle name="Обычный 6 2 2 2 2 2 2 2 5 2" xfId="3655"/>
    <cellStyle name="Обычный 6 2 2 2 2 2 2 2 6" xfId="558"/>
    <cellStyle name="Обычный 6 2 2 2 2 2 2 2 7" xfId="2290"/>
    <cellStyle name="Обычный 6 2 2 2 2 2 2 3" xfId="563"/>
    <cellStyle name="Обычный 6 2 2 2 2 2 2 3 2" xfId="2629"/>
    <cellStyle name="Обычный 6 2 2 2 2 2 2 4" xfId="564"/>
    <cellStyle name="Обычный 6 2 2 2 2 2 2 4 2" xfId="2976"/>
    <cellStyle name="Обычный 6 2 2 2 2 2 2 5" xfId="565"/>
    <cellStyle name="Обычный 6 2 2 2 2 2 2 5 2" xfId="2977"/>
    <cellStyle name="Обычный 6 2 2 2 2 2 2 6" xfId="566"/>
    <cellStyle name="Обычный 6 2 2 2 2 2 2 6 2" xfId="3656"/>
    <cellStyle name="Обычный 6 2 2 2 2 2 2 7" xfId="557"/>
    <cellStyle name="Обычный 6 2 2 2 2 2 2 8" xfId="2289"/>
    <cellStyle name="Обычный 6 2 2 2 2 2 3" xfId="57"/>
    <cellStyle name="Обычный 6 2 2 2 2 2 3 2" xfId="58"/>
    <cellStyle name="Обычный 6 2 2 2 2 2 3 2 2" xfId="569"/>
    <cellStyle name="Обычный 6 2 2 2 2 2 3 2 2 2" xfId="2630"/>
    <cellStyle name="Обычный 6 2 2 2 2 2 3 2 3" xfId="570"/>
    <cellStyle name="Обычный 6 2 2 2 2 2 3 2 3 2" xfId="2978"/>
    <cellStyle name="Обычный 6 2 2 2 2 2 3 2 4" xfId="571"/>
    <cellStyle name="Обычный 6 2 2 2 2 2 3 2 4 2" xfId="2979"/>
    <cellStyle name="Обычный 6 2 2 2 2 2 3 2 5" xfId="572"/>
    <cellStyle name="Обычный 6 2 2 2 2 2 3 2 5 2" xfId="3657"/>
    <cellStyle name="Обычный 6 2 2 2 2 2 3 2 6" xfId="568"/>
    <cellStyle name="Обычный 6 2 2 2 2 2 3 2 7" xfId="2292"/>
    <cellStyle name="Обычный 6 2 2 2 2 2 3 3" xfId="573"/>
    <cellStyle name="Обычный 6 2 2 2 2 2 3 3 2" xfId="2631"/>
    <cellStyle name="Обычный 6 2 2 2 2 2 3 4" xfId="574"/>
    <cellStyle name="Обычный 6 2 2 2 2 2 3 4 2" xfId="2980"/>
    <cellStyle name="Обычный 6 2 2 2 2 2 3 5" xfId="575"/>
    <cellStyle name="Обычный 6 2 2 2 2 2 3 5 2" xfId="2981"/>
    <cellStyle name="Обычный 6 2 2 2 2 2 3 6" xfId="576"/>
    <cellStyle name="Обычный 6 2 2 2 2 2 3 6 2" xfId="3658"/>
    <cellStyle name="Обычный 6 2 2 2 2 2 3 7" xfId="567"/>
    <cellStyle name="Обычный 6 2 2 2 2 2 3 8" xfId="2291"/>
    <cellStyle name="Обычный 6 2 2 2 2 2 4" xfId="59"/>
    <cellStyle name="Обычный 6 2 2 2 2 2 4 2" xfId="578"/>
    <cellStyle name="Обычный 6 2 2 2 2 2 4 2 2" xfId="2632"/>
    <cellStyle name="Обычный 6 2 2 2 2 2 4 3" xfId="579"/>
    <cellStyle name="Обычный 6 2 2 2 2 2 4 3 2" xfId="2982"/>
    <cellStyle name="Обычный 6 2 2 2 2 2 4 4" xfId="580"/>
    <cellStyle name="Обычный 6 2 2 2 2 2 4 4 2" xfId="2983"/>
    <cellStyle name="Обычный 6 2 2 2 2 2 4 5" xfId="581"/>
    <cellStyle name="Обычный 6 2 2 2 2 2 4 5 2" xfId="3659"/>
    <cellStyle name="Обычный 6 2 2 2 2 2 4 6" xfId="577"/>
    <cellStyle name="Обычный 6 2 2 2 2 2 4 7" xfId="2293"/>
    <cellStyle name="Обычный 6 2 2 2 2 2 5" xfId="582"/>
    <cellStyle name="Обычный 6 2 2 2 2 2 5 2" xfId="2633"/>
    <cellStyle name="Обычный 6 2 2 2 2 2 6" xfId="583"/>
    <cellStyle name="Обычный 6 2 2 2 2 2 6 2" xfId="2984"/>
    <cellStyle name="Обычный 6 2 2 2 2 2 7" xfId="584"/>
    <cellStyle name="Обычный 6 2 2 2 2 2 7 2" xfId="2985"/>
    <cellStyle name="Обычный 6 2 2 2 2 2 8" xfId="585"/>
    <cellStyle name="Обычный 6 2 2 2 2 2 8 2" xfId="3660"/>
    <cellStyle name="Обычный 6 2 2 2 2 2 9" xfId="556"/>
    <cellStyle name="Обычный 6 2 2 2 2 3" xfId="60"/>
    <cellStyle name="Обычный 6 2 2 2 2 3 2" xfId="61"/>
    <cellStyle name="Обычный 6 2 2 2 2 3 2 2" xfId="588"/>
    <cellStyle name="Обычный 6 2 2 2 2 3 2 2 2" xfId="2634"/>
    <cellStyle name="Обычный 6 2 2 2 2 3 2 3" xfId="589"/>
    <cellStyle name="Обычный 6 2 2 2 2 3 2 3 2" xfId="2986"/>
    <cellStyle name="Обычный 6 2 2 2 2 3 2 4" xfId="590"/>
    <cellStyle name="Обычный 6 2 2 2 2 3 2 4 2" xfId="2987"/>
    <cellStyle name="Обычный 6 2 2 2 2 3 2 5" xfId="591"/>
    <cellStyle name="Обычный 6 2 2 2 2 3 2 5 2" xfId="3661"/>
    <cellStyle name="Обычный 6 2 2 2 2 3 2 6" xfId="587"/>
    <cellStyle name="Обычный 6 2 2 2 2 3 2 7" xfId="2295"/>
    <cellStyle name="Обычный 6 2 2 2 2 3 3" xfId="592"/>
    <cellStyle name="Обычный 6 2 2 2 2 3 3 2" xfId="2635"/>
    <cellStyle name="Обычный 6 2 2 2 2 3 4" xfId="593"/>
    <cellStyle name="Обычный 6 2 2 2 2 3 4 2" xfId="2988"/>
    <cellStyle name="Обычный 6 2 2 2 2 3 5" xfId="594"/>
    <cellStyle name="Обычный 6 2 2 2 2 3 5 2" xfId="2989"/>
    <cellStyle name="Обычный 6 2 2 2 2 3 6" xfId="595"/>
    <cellStyle name="Обычный 6 2 2 2 2 3 6 2" xfId="3662"/>
    <cellStyle name="Обычный 6 2 2 2 2 3 7" xfId="586"/>
    <cellStyle name="Обычный 6 2 2 2 2 3 8" xfId="2294"/>
    <cellStyle name="Обычный 6 2 2 2 2 4" xfId="62"/>
    <cellStyle name="Обычный 6 2 2 2 2 4 2" xfId="63"/>
    <cellStyle name="Обычный 6 2 2 2 2 4 2 2" xfId="598"/>
    <cellStyle name="Обычный 6 2 2 2 2 4 2 2 2" xfId="2636"/>
    <cellStyle name="Обычный 6 2 2 2 2 4 2 3" xfId="599"/>
    <cellStyle name="Обычный 6 2 2 2 2 4 2 3 2" xfId="2990"/>
    <cellStyle name="Обычный 6 2 2 2 2 4 2 4" xfId="600"/>
    <cellStyle name="Обычный 6 2 2 2 2 4 2 4 2" xfId="2991"/>
    <cellStyle name="Обычный 6 2 2 2 2 4 2 5" xfId="601"/>
    <cellStyle name="Обычный 6 2 2 2 2 4 2 5 2" xfId="3663"/>
    <cellStyle name="Обычный 6 2 2 2 2 4 2 6" xfId="597"/>
    <cellStyle name="Обычный 6 2 2 2 2 4 2 7" xfId="2297"/>
    <cellStyle name="Обычный 6 2 2 2 2 4 3" xfId="602"/>
    <cellStyle name="Обычный 6 2 2 2 2 4 3 2" xfId="2637"/>
    <cellStyle name="Обычный 6 2 2 2 2 4 4" xfId="603"/>
    <cellStyle name="Обычный 6 2 2 2 2 4 4 2" xfId="2992"/>
    <cellStyle name="Обычный 6 2 2 2 2 4 5" xfId="604"/>
    <cellStyle name="Обычный 6 2 2 2 2 4 5 2" xfId="2993"/>
    <cellStyle name="Обычный 6 2 2 2 2 4 6" xfId="605"/>
    <cellStyle name="Обычный 6 2 2 2 2 4 6 2" xfId="3664"/>
    <cellStyle name="Обычный 6 2 2 2 2 4 7" xfId="596"/>
    <cellStyle name="Обычный 6 2 2 2 2 4 8" xfId="2296"/>
    <cellStyle name="Обычный 6 2 2 2 2 5" xfId="64"/>
    <cellStyle name="Обычный 6 2 2 2 2 5 2" xfId="607"/>
    <cellStyle name="Обычный 6 2 2 2 2 5 2 2" xfId="2638"/>
    <cellStyle name="Обычный 6 2 2 2 2 5 3" xfId="608"/>
    <cellStyle name="Обычный 6 2 2 2 2 5 3 2" xfId="2994"/>
    <cellStyle name="Обычный 6 2 2 2 2 5 4" xfId="609"/>
    <cellStyle name="Обычный 6 2 2 2 2 5 4 2" xfId="2995"/>
    <cellStyle name="Обычный 6 2 2 2 2 5 5" xfId="610"/>
    <cellStyle name="Обычный 6 2 2 2 2 5 5 2" xfId="3665"/>
    <cellStyle name="Обычный 6 2 2 2 2 5 6" xfId="606"/>
    <cellStyle name="Обычный 6 2 2 2 2 5 7" xfId="2298"/>
    <cellStyle name="Обычный 6 2 2 2 2 6" xfId="611"/>
    <cellStyle name="Обычный 6 2 2 2 2 6 2" xfId="2639"/>
    <cellStyle name="Обычный 6 2 2 2 2 7" xfId="612"/>
    <cellStyle name="Обычный 6 2 2 2 2 7 2" xfId="2996"/>
    <cellStyle name="Обычный 6 2 2 2 2 8" xfId="613"/>
    <cellStyle name="Обычный 6 2 2 2 2 8 2" xfId="2997"/>
    <cellStyle name="Обычный 6 2 2 2 2 9" xfId="614"/>
    <cellStyle name="Обычный 6 2 2 2 2 9 2" xfId="3666"/>
    <cellStyle name="Обычный 6 2 2 2 3" xfId="65"/>
    <cellStyle name="Обычный 6 2 2 2 3 10" xfId="2299"/>
    <cellStyle name="Обычный 6 2 2 2 3 2" xfId="66"/>
    <cellStyle name="Обычный 6 2 2 2 3 2 2" xfId="67"/>
    <cellStyle name="Обычный 6 2 2 2 3 2 2 2" xfId="618"/>
    <cellStyle name="Обычный 6 2 2 2 3 2 2 2 2" xfId="2640"/>
    <cellStyle name="Обычный 6 2 2 2 3 2 2 3" xfId="619"/>
    <cellStyle name="Обычный 6 2 2 2 3 2 2 3 2" xfId="2998"/>
    <cellStyle name="Обычный 6 2 2 2 3 2 2 4" xfId="620"/>
    <cellStyle name="Обычный 6 2 2 2 3 2 2 4 2" xfId="2999"/>
    <cellStyle name="Обычный 6 2 2 2 3 2 2 5" xfId="621"/>
    <cellStyle name="Обычный 6 2 2 2 3 2 2 5 2" xfId="3667"/>
    <cellStyle name="Обычный 6 2 2 2 3 2 2 6" xfId="617"/>
    <cellStyle name="Обычный 6 2 2 2 3 2 2 7" xfId="2301"/>
    <cellStyle name="Обычный 6 2 2 2 3 2 3" xfId="622"/>
    <cellStyle name="Обычный 6 2 2 2 3 2 3 2" xfId="2641"/>
    <cellStyle name="Обычный 6 2 2 2 3 2 4" xfId="623"/>
    <cellStyle name="Обычный 6 2 2 2 3 2 4 2" xfId="3000"/>
    <cellStyle name="Обычный 6 2 2 2 3 2 5" xfId="624"/>
    <cellStyle name="Обычный 6 2 2 2 3 2 5 2" xfId="3001"/>
    <cellStyle name="Обычный 6 2 2 2 3 2 6" xfId="625"/>
    <cellStyle name="Обычный 6 2 2 2 3 2 6 2" xfId="3668"/>
    <cellStyle name="Обычный 6 2 2 2 3 2 7" xfId="616"/>
    <cellStyle name="Обычный 6 2 2 2 3 2 8" xfId="2300"/>
    <cellStyle name="Обычный 6 2 2 2 3 3" xfId="68"/>
    <cellStyle name="Обычный 6 2 2 2 3 3 2" xfId="69"/>
    <cellStyle name="Обычный 6 2 2 2 3 3 2 2" xfId="628"/>
    <cellStyle name="Обычный 6 2 2 2 3 3 2 2 2" xfId="2642"/>
    <cellStyle name="Обычный 6 2 2 2 3 3 2 3" xfId="629"/>
    <cellStyle name="Обычный 6 2 2 2 3 3 2 3 2" xfId="3002"/>
    <cellStyle name="Обычный 6 2 2 2 3 3 2 4" xfId="630"/>
    <cellStyle name="Обычный 6 2 2 2 3 3 2 4 2" xfId="3003"/>
    <cellStyle name="Обычный 6 2 2 2 3 3 2 5" xfId="631"/>
    <cellStyle name="Обычный 6 2 2 2 3 3 2 5 2" xfId="3669"/>
    <cellStyle name="Обычный 6 2 2 2 3 3 2 6" xfId="627"/>
    <cellStyle name="Обычный 6 2 2 2 3 3 2 7" xfId="2303"/>
    <cellStyle name="Обычный 6 2 2 2 3 3 3" xfId="632"/>
    <cellStyle name="Обычный 6 2 2 2 3 3 3 2" xfId="2643"/>
    <cellStyle name="Обычный 6 2 2 2 3 3 4" xfId="633"/>
    <cellStyle name="Обычный 6 2 2 2 3 3 4 2" xfId="3004"/>
    <cellStyle name="Обычный 6 2 2 2 3 3 5" xfId="634"/>
    <cellStyle name="Обычный 6 2 2 2 3 3 5 2" xfId="3005"/>
    <cellStyle name="Обычный 6 2 2 2 3 3 6" xfId="635"/>
    <cellStyle name="Обычный 6 2 2 2 3 3 6 2" xfId="3670"/>
    <cellStyle name="Обычный 6 2 2 2 3 3 7" xfId="626"/>
    <cellStyle name="Обычный 6 2 2 2 3 3 8" xfId="2302"/>
    <cellStyle name="Обычный 6 2 2 2 3 4" xfId="70"/>
    <cellStyle name="Обычный 6 2 2 2 3 4 2" xfId="637"/>
    <cellStyle name="Обычный 6 2 2 2 3 4 2 2" xfId="2644"/>
    <cellStyle name="Обычный 6 2 2 2 3 4 3" xfId="638"/>
    <cellStyle name="Обычный 6 2 2 2 3 4 3 2" xfId="3006"/>
    <cellStyle name="Обычный 6 2 2 2 3 4 4" xfId="639"/>
    <cellStyle name="Обычный 6 2 2 2 3 4 4 2" xfId="3007"/>
    <cellStyle name="Обычный 6 2 2 2 3 4 5" xfId="640"/>
    <cellStyle name="Обычный 6 2 2 2 3 4 5 2" xfId="3671"/>
    <cellStyle name="Обычный 6 2 2 2 3 4 6" xfId="636"/>
    <cellStyle name="Обычный 6 2 2 2 3 4 7" xfId="2304"/>
    <cellStyle name="Обычный 6 2 2 2 3 5" xfId="641"/>
    <cellStyle name="Обычный 6 2 2 2 3 5 2" xfId="2645"/>
    <cellStyle name="Обычный 6 2 2 2 3 6" xfId="642"/>
    <cellStyle name="Обычный 6 2 2 2 3 6 2" xfId="3008"/>
    <cellStyle name="Обычный 6 2 2 2 3 7" xfId="643"/>
    <cellStyle name="Обычный 6 2 2 2 3 7 2" xfId="3009"/>
    <cellStyle name="Обычный 6 2 2 2 3 8" xfId="644"/>
    <cellStyle name="Обычный 6 2 2 2 3 8 2" xfId="3672"/>
    <cellStyle name="Обычный 6 2 2 2 3 9" xfId="615"/>
    <cellStyle name="Обычный 6 2 2 2 4" xfId="71"/>
    <cellStyle name="Обычный 6 2 2 2 4 2" xfId="72"/>
    <cellStyle name="Обычный 6 2 2 2 4 2 2" xfId="647"/>
    <cellStyle name="Обычный 6 2 2 2 4 2 2 2" xfId="2646"/>
    <cellStyle name="Обычный 6 2 2 2 4 2 3" xfId="648"/>
    <cellStyle name="Обычный 6 2 2 2 4 2 3 2" xfId="3010"/>
    <cellStyle name="Обычный 6 2 2 2 4 2 4" xfId="649"/>
    <cellStyle name="Обычный 6 2 2 2 4 2 4 2" xfId="3011"/>
    <cellStyle name="Обычный 6 2 2 2 4 2 5" xfId="650"/>
    <cellStyle name="Обычный 6 2 2 2 4 2 5 2" xfId="3673"/>
    <cellStyle name="Обычный 6 2 2 2 4 2 6" xfId="646"/>
    <cellStyle name="Обычный 6 2 2 2 4 2 7" xfId="2306"/>
    <cellStyle name="Обычный 6 2 2 2 4 3" xfId="651"/>
    <cellStyle name="Обычный 6 2 2 2 4 3 2" xfId="2647"/>
    <cellStyle name="Обычный 6 2 2 2 4 4" xfId="652"/>
    <cellStyle name="Обычный 6 2 2 2 4 4 2" xfId="3012"/>
    <cellStyle name="Обычный 6 2 2 2 4 5" xfId="653"/>
    <cellStyle name="Обычный 6 2 2 2 4 5 2" xfId="3013"/>
    <cellStyle name="Обычный 6 2 2 2 4 6" xfId="654"/>
    <cellStyle name="Обычный 6 2 2 2 4 6 2" xfId="3674"/>
    <cellStyle name="Обычный 6 2 2 2 4 7" xfId="645"/>
    <cellStyle name="Обычный 6 2 2 2 4 8" xfId="2305"/>
    <cellStyle name="Обычный 6 2 2 2 5" xfId="73"/>
    <cellStyle name="Обычный 6 2 2 2 5 2" xfId="74"/>
    <cellStyle name="Обычный 6 2 2 2 5 2 2" xfId="657"/>
    <cellStyle name="Обычный 6 2 2 2 5 2 2 2" xfId="2648"/>
    <cellStyle name="Обычный 6 2 2 2 5 2 3" xfId="658"/>
    <cellStyle name="Обычный 6 2 2 2 5 2 3 2" xfId="3014"/>
    <cellStyle name="Обычный 6 2 2 2 5 2 4" xfId="659"/>
    <cellStyle name="Обычный 6 2 2 2 5 2 4 2" xfId="3015"/>
    <cellStyle name="Обычный 6 2 2 2 5 2 5" xfId="660"/>
    <cellStyle name="Обычный 6 2 2 2 5 2 5 2" xfId="3675"/>
    <cellStyle name="Обычный 6 2 2 2 5 2 6" xfId="656"/>
    <cellStyle name="Обычный 6 2 2 2 5 2 7" xfId="2308"/>
    <cellStyle name="Обычный 6 2 2 2 5 3" xfId="661"/>
    <cellStyle name="Обычный 6 2 2 2 5 3 2" xfId="2649"/>
    <cellStyle name="Обычный 6 2 2 2 5 4" xfId="662"/>
    <cellStyle name="Обычный 6 2 2 2 5 4 2" xfId="3016"/>
    <cellStyle name="Обычный 6 2 2 2 5 5" xfId="663"/>
    <cellStyle name="Обычный 6 2 2 2 5 5 2" xfId="3017"/>
    <cellStyle name="Обычный 6 2 2 2 5 6" xfId="664"/>
    <cellStyle name="Обычный 6 2 2 2 5 6 2" xfId="3676"/>
    <cellStyle name="Обычный 6 2 2 2 5 7" xfId="655"/>
    <cellStyle name="Обычный 6 2 2 2 5 8" xfId="2307"/>
    <cellStyle name="Обычный 6 2 2 2 6" xfId="75"/>
    <cellStyle name="Обычный 6 2 2 2 6 2" xfId="666"/>
    <cellStyle name="Обычный 6 2 2 2 6 2 2" xfId="2650"/>
    <cellStyle name="Обычный 6 2 2 2 6 3" xfId="667"/>
    <cellStyle name="Обычный 6 2 2 2 6 3 2" xfId="3018"/>
    <cellStyle name="Обычный 6 2 2 2 6 4" xfId="668"/>
    <cellStyle name="Обычный 6 2 2 2 6 4 2" xfId="3019"/>
    <cellStyle name="Обычный 6 2 2 2 6 5" xfId="669"/>
    <cellStyle name="Обычный 6 2 2 2 6 5 2" xfId="3677"/>
    <cellStyle name="Обычный 6 2 2 2 6 6" xfId="665"/>
    <cellStyle name="Обычный 6 2 2 2 6 7" xfId="2309"/>
    <cellStyle name="Обычный 6 2 2 2 7" xfId="670"/>
    <cellStyle name="Обычный 6 2 2 2 7 2" xfId="2651"/>
    <cellStyle name="Обычный 6 2 2 2 8" xfId="671"/>
    <cellStyle name="Обычный 6 2 2 2 8 2" xfId="3020"/>
    <cellStyle name="Обычный 6 2 2 2 9" xfId="672"/>
    <cellStyle name="Обычный 6 2 2 2 9 2" xfId="3021"/>
    <cellStyle name="Обычный 6 2 2 3" xfId="76"/>
    <cellStyle name="Обычный 6 2 2 3 10" xfId="673"/>
    <cellStyle name="Обычный 6 2 2 3 11" xfId="2310"/>
    <cellStyle name="Обычный 6 2 2 3 2" xfId="77"/>
    <cellStyle name="Обычный 6 2 2 3 2 10" xfId="2311"/>
    <cellStyle name="Обычный 6 2 2 3 2 2" xfId="78"/>
    <cellStyle name="Обычный 6 2 2 3 2 2 2" xfId="79"/>
    <cellStyle name="Обычный 6 2 2 3 2 2 2 2" xfId="677"/>
    <cellStyle name="Обычный 6 2 2 3 2 2 2 2 2" xfId="2652"/>
    <cellStyle name="Обычный 6 2 2 3 2 2 2 3" xfId="678"/>
    <cellStyle name="Обычный 6 2 2 3 2 2 2 3 2" xfId="3022"/>
    <cellStyle name="Обычный 6 2 2 3 2 2 2 4" xfId="679"/>
    <cellStyle name="Обычный 6 2 2 3 2 2 2 4 2" xfId="3023"/>
    <cellStyle name="Обычный 6 2 2 3 2 2 2 5" xfId="680"/>
    <cellStyle name="Обычный 6 2 2 3 2 2 2 5 2" xfId="3678"/>
    <cellStyle name="Обычный 6 2 2 3 2 2 2 6" xfId="676"/>
    <cellStyle name="Обычный 6 2 2 3 2 2 2 7" xfId="2313"/>
    <cellStyle name="Обычный 6 2 2 3 2 2 3" xfId="681"/>
    <cellStyle name="Обычный 6 2 2 3 2 2 3 2" xfId="2653"/>
    <cellStyle name="Обычный 6 2 2 3 2 2 4" xfId="682"/>
    <cellStyle name="Обычный 6 2 2 3 2 2 4 2" xfId="3024"/>
    <cellStyle name="Обычный 6 2 2 3 2 2 5" xfId="683"/>
    <cellStyle name="Обычный 6 2 2 3 2 2 5 2" xfId="3025"/>
    <cellStyle name="Обычный 6 2 2 3 2 2 6" xfId="684"/>
    <cellStyle name="Обычный 6 2 2 3 2 2 6 2" xfId="3679"/>
    <cellStyle name="Обычный 6 2 2 3 2 2 7" xfId="675"/>
    <cellStyle name="Обычный 6 2 2 3 2 2 8" xfId="2312"/>
    <cellStyle name="Обычный 6 2 2 3 2 3" xfId="80"/>
    <cellStyle name="Обычный 6 2 2 3 2 3 2" xfId="81"/>
    <cellStyle name="Обычный 6 2 2 3 2 3 2 2" xfId="687"/>
    <cellStyle name="Обычный 6 2 2 3 2 3 2 2 2" xfId="2654"/>
    <cellStyle name="Обычный 6 2 2 3 2 3 2 3" xfId="688"/>
    <cellStyle name="Обычный 6 2 2 3 2 3 2 3 2" xfId="3026"/>
    <cellStyle name="Обычный 6 2 2 3 2 3 2 4" xfId="689"/>
    <cellStyle name="Обычный 6 2 2 3 2 3 2 4 2" xfId="3027"/>
    <cellStyle name="Обычный 6 2 2 3 2 3 2 5" xfId="690"/>
    <cellStyle name="Обычный 6 2 2 3 2 3 2 5 2" xfId="3680"/>
    <cellStyle name="Обычный 6 2 2 3 2 3 2 6" xfId="686"/>
    <cellStyle name="Обычный 6 2 2 3 2 3 2 7" xfId="2315"/>
    <cellStyle name="Обычный 6 2 2 3 2 3 3" xfId="691"/>
    <cellStyle name="Обычный 6 2 2 3 2 3 3 2" xfId="2655"/>
    <cellStyle name="Обычный 6 2 2 3 2 3 4" xfId="692"/>
    <cellStyle name="Обычный 6 2 2 3 2 3 4 2" xfId="3028"/>
    <cellStyle name="Обычный 6 2 2 3 2 3 5" xfId="693"/>
    <cellStyle name="Обычный 6 2 2 3 2 3 5 2" xfId="3029"/>
    <cellStyle name="Обычный 6 2 2 3 2 3 6" xfId="694"/>
    <cellStyle name="Обычный 6 2 2 3 2 3 6 2" xfId="3681"/>
    <cellStyle name="Обычный 6 2 2 3 2 3 7" xfId="685"/>
    <cellStyle name="Обычный 6 2 2 3 2 3 8" xfId="2314"/>
    <cellStyle name="Обычный 6 2 2 3 2 4" xfId="82"/>
    <cellStyle name="Обычный 6 2 2 3 2 4 2" xfId="696"/>
    <cellStyle name="Обычный 6 2 2 3 2 4 2 2" xfId="2656"/>
    <cellStyle name="Обычный 6 2 2 3 2 4 3" xfId="697"/>
    <cellStyle name="Обычный 6 2 2 3 2 4 3 2" xfId="3030"/>
    <cellStyle name="Обычный 6 2 2 3 2 4 4" xfId="698"/>
    <cellStyle name="Обычный 6 2 2 3 2 4 4 2" xfId="3031"/>
    <cellStyle name="Обычный 6 2 2 3 2 4 5" xfId="699"/>
    <cellStyle name="Обычный 6 2 2 3 2 4 5 2" xfId="3682"/>
    <cellStyle name="Обычный 6 2 2 3 2 4 6" xfId="695"/>
    <cellStyle name="Обычный 6 2 2 3 2 4 7" xfId="2316"/>
    <cellStyle name="Обычный 6 2 2 3 2 5" xfId="700"/>
    <cellStyle name="Обычный 6 2 2 3 2 5 2" xfId="2657"/>
    <cellStyle name="Обычный 6 2 2 3 2 6" xfId="701"/>
    <cellStyle name="Обычный 6 2 2 3 2 6 2" xfId="3032"/>
    <cellStyle name="Обычный 6 2 2 3 2 7" xfId="702"/>
    <cellStyle name="Обычный 6 2 2 3 2 7 2" xfId="3033"/>
    <cellStyle name="Обычный 6 2 2 3 2 8" xfId="703"/>
    <cellStyle name="Обычный 6 2 2 3 2 8 2" xfId="3683"/>
    <cellStyle name="Обычный 6 2 2 3 2 9" xfId="674"/>
    <cellStyle name="Обычный 6 2 2 3 3" xfId="83"/>
    <cellStyle name="Обычный 6 2 2 3 3 2" xfId="84"/>
    <cellStyle name="Обычный 6 2 2 3 3 2 2" xfId="706"/>
    <cellStyle name="Обычный 6 2 2 3 3 2 2 2" xfId="2658"/>
    <cellStyle name="Обычный 6 2 2 3 3 2 3" xfId="707"/>
    <cellStyle name="Обычный 6 2 2 3 3 2 3 2" xfId="3034"/>
    <cellStyle name="Обычный 6 2 2 3 3 2 4" xfId="708"/>
    <cellStyle name="Обычный 6 2 2 3 3 2 4 2" xfId="3035"/>
    <cellStyle name="Обычный 6 2 2 3 3 2 5" xfId="709"/>
    <cellStyle name="Обычный 6 2 2 3 3 2 5 2" xfId="3684"/>
    <cellStyle name="Обычный 6 2 2 3 3 2 6" xfId="705"/>
    <cellStyle name="Обычный 6 2 2 3 3 2 7" xfId="2318"/>
    <cellStyle name="Обычный 6 2 2 3 3 3" xfId="710"/>
    <cellStyle name="Обычный 6 2 2 3 3 3 2" xfId="2659"/>
    <cellStyle name="Обычный 6 2 2 3 3 4" xfId="711"/>
    <cellStyle name="Обычный 6 2 2 3 3 4 2" xfId="3036"/>
    <cellStyle name="Обычный 6 2 2 3 3 5" xfId="712"/>
    <cellStyle name="Обычный 6 2 2 3 3 5 2" xfId="3037"/>
    <cellStyle name="Обычный 6 2 2 3 3 6" xfId="713"/>
    <cellStyle name="Обычный 6 2 2 3 3 6 2" xfId="3685"/>
    <cellStyle name="Обычный 6 2 2 3 3 7" xfId="704"/>
    <cellStyle name="Обычный 6 2 2 3 3 8" xfId="2317"/>
    <cellStyle name="Обычный 6 2 2 3 4" xfId="85"/>
    <cellStyle name="Обычный 6 2 2 3 4 2" xfId="86"/>
    <cellStyle name="Обычный 6 2 2 3 4 2 2" xfId="716"/>
    <cellStyle name="Обычный 6 2 2 3 4 2 2 2" xfId="2660"/>
    <cellStyle name="Обычный 6 2 2 3 4 2 3" xfId="717"/>
    <cellStyle name="Обычный 6 2 2 3 4 2 3 2" xfId="3038"/>
    <cellStyle name="Обычный 6 2 2 3 4 2 4" xfId="718"/>
    <cellStyle name="Обычный 6 2 2 3 4 2 4 2" xfId="3039"/>
    <cellStyle name="Обычный 6 2 2 3 4 2 5" xfId="719"/>
    <cellStyle name="Обычный 6 2 2 3 4 2 5 2" xfId="3686"/>
    <cellStyle name="Обычный 6 2 2 3 4 2 6" xfId="715"/>
    <cellStyle name="Обычный 6 2 2 3 4 2 7" xfId="2320"/>
    <cellStyle name="Обычный 6 2 2 3 4 3" xfId="720"/>
    <cellStyle name="Обычный 6 2 2 3 4 3 2" xfId="2661"/>
    <cellStyle name="Обычный 6 2 2 3 4 4" xfId="721"/>
    <cellStyle name="Обычный 6 2 2 3 4 4 2" xfId="3040"/>
    <cellStyle name="Обычный 6 2 2 3 4 5" xfId="722"/>
    <cellStyle name="Обычный 6 2 2 3 4 5 2" xfId="3041"/>
    <cellStyle name="Обычный 6 2 2 3 4 6" xfId="723"/>
    <cellStyle name="Обычный 6 2 2 3 4 6 2" xfId="3687"/>
    <cellStyle name="Обычный 6 2 2 3 4 7" xfId="714"/>
    <cellStyle name="Обычный 6 2 2 3 4 8" xfId="2319"/>
    <cellStyle name="Обычный 6 2 2 3 5" xfId="87"/>
    <cellStyle name="Обычный 6 2 2 3 5 2" xfId="725"/>
    <cellStyle name="Обычный 6 2 2 3 5 2 2" xfId="2662"/>
    <cellStyle name="Обычный 6 2 2 3 5 3" xfId="726"/>
    <cellStyle name="Обычный 6 2 2 3 5 3 2" xfId="3042"/>
    <cellStyle name="Обычный 6 2 2 3 5 4" xfId="727"/>
    <cellStyle name="Обычный 6 2 2 3 5 4 2" xfId="3043"/>
    <cellStyle name="Обычный 6 2 2 3 5 5" xfId="728"/>
    <cellStyle name="Обычный 6 2 2 3 5 5 2" xfId="3688"/>
    <cellStyle name="Обычный 6 2 2 3 5 6" xfId="724"/>
    <cellStyle name="Обычный 6 2 2 3 5 7" xfId="2321"/>
    <cellStyle name="Обычный 6 2 2 3 6" xfId="729"/>
    <cellStyle name="Обычный 6 2 2 3 6 2" xfId="2663"/>
    <cellStyle name="Обычный 6 2 2 3 7" xfId="730"/>
    <cellStyle name="Обычный 6 2 2 3 7 2" xfId="3044"/>
    <cellStyle name="Обычный 6 2 2 3 8" xfId="731"/>
    <cellStyle name="Обычный 6 2 2 3 8 2" xfId="3045"/>
    <cellStyle name="Обычный 6 2 2 3 9" xfId="732"/>
    <cellStyle name="Обычный 6 2 2 3 9 2" xfId="3689"/>
    <cellStyle name="Обычный 6 2 2 4" xfId="88"/>
    <cellStyle name="Обычный 6 2 2 4 10" xfId="733"/>
    <cellStyle name="Обычный 6 2 2 4 11" xfId="2322"/>
    <cellStyle name="Обычный 6 2 2 4 2" xfId="89"/>
    <cellStyle name="Обычный 6 2 2 4 2 10" xfId="2323"/>
    <cellStyle name="Обычный 6 2 2 4 2 2" xfId="90"/>
    <cellStyle name="Обычный 6 2 2 4 2 2 2" xfId="91"/>
    <cellStyle name="Обычный 6 2 2 4 2 2 2 2" xfId="737"/>
    <cellStyle name="Обычный 6 2 2 4 2 2 2 2 2" xfId="2664"/>
    <cellStyle name="Обычный 6 2 2 4 2 2 2 3" xfId="738"/>
    <cellStyle name="Обычный 6 2 2 4 2 2 2 3 2" xfId="3046"/>
    <cellStyle name="Обычный 6 2 2 4 2 2 2 4" xfId="739"/>
    <cellStyle name="Обычный 6 2 2 4 2 2 2 4 2" xfId="3047"/>
    <cellStyle name="Обычный 6 2 2 4 2 2 2 5" xfId="740"/>
    <cellStyle name="Обычный 6 2 2 4 2 2 2 5 2" xfId="3690"/>
    <cellStyle name="Обычный 6 2 2 4 2 2 2 6" xfId="736"/>
    <cellStyle name="Обычный 6 2 2 4 2 2 2 7" xfId="2325"/>
    <cellStyle name="Обычный 6 2 2 4 2 2 3" xfId="741"/>
    <cellStyle name="Обычный 6 2 2 4 2 2 3 2" xfId="2665"/>
    <cellStyle name="Обычный 6 2 2 4 2 2 4" xfId="742"/>
    <cellStyle name="Обычный 6 2 2 4 2 2 4 2" xfId="3048"/>
    <cellStyle name="Обычный 6 2 2 4 2 2 5" xfId="743"/>
    <cellStyle name="Обычный 6 2 2 4 2 2 5 2" xfId="3049"/>
    <cellStyle name="Обычный 6 2 2 4 2 2 6" xfId="744"/>
    <cellStyle name="Обычный 6 2 2 4 2 2 6 2" xfId="3691"/>
    <cellStyle name="Обычный 6 2 2 4 2 2 7" xfId="735"/>
    <cellStyle name="Обычный 6 2 2 4 2 2 8" xfId="2324"/>
    <cellStyle name="Обычный 6 2 2 4 2 3" xfId="92"/>
    <cellStyle name="Обычный 6 2 2 4 2 3 2" xfId="93"/>
    <cellStyle name="Обычный 6 2 2 4 2 3 2 2" xfId="747"/>
    <cellStyle name="Обычный 6 2 2 4 2 3 2 2 2" xfId="2666"/>
    <cellStyle name="Обычный 6 2 2 4 2 3 2 3" xfId="748"/>
    <cellStyle name="Обычный 6 2 2 4 2 3 2 3 2" xfId="3050"/>
    <cellStyle name="Обычный 6 2 2 4 2 3 2 4" xfId="749"/>
    <cellStyle name="Обычный 6 2 2 4 2 3 2 4 2" xfId="3051"/>
    <cellStyle name="Обычный 6 2 2 4 2 3 2 5" xfId="750"/>
    <cellStyle name="Обычный 6 2 2 4 2 3 2 5 2" xfId="3692"/>
    <cellStyle name="Обычный 6 2 2 4 2 3 2 6" xfId="746"/>
    <cellStyle name="Обычный 6 2 2 4 2 3 2 7" xfId="2327"/>
    <cellStyle name="Обычный 6 2 2 4 2 3 3" xfId="751"/>
    <cellStyle name="Обычный 6 2 2 4 2 3 3 2" xfId="2667"/>
    <cellStyle name="Обычный 6 2 2 4 2 3 4" xfId="752"/>
    <cellStyle name="Обычный 6 2 2 4 2 3 4 2" xfId="3052"/>
    <cellStyle name="Обычный 6 2 2 4 2 3 5" xfId="753"/>
    <cellStyle name="Обычный 6 2 2 4 2 3 5 2" xfId="3053"/>
    <cellStyle name="Обычный 6 2 2 4 2 3 6" xfId="754"/>
    <cellStyle name="Обычный 6 2 2 4 2 3 6 2" xfId="3693"/>
    <cellStyle name="Обычный 6 2 2 4 2 3 7" xfId="745"/>
    <cellStyle name="Обычный 6 2 2 4 2 3 8" xfId="2326"/>
    <cellStyle name="Обычный 6 2 2 4 2 4" xfId="94"/>
    <cellStyle name="Обычный 6 2 2 4 2 4 2" xfId="756"/>
    <cellStyle name="Обычный 6 2 2 4 2 4 2 2" xfId="2668"/>
    <cellStyle name="Обычный 6 2 2 4 2 4 3" xfId="757"/>
    <cellStyle name="Обычный 6 2 2 4 2 4 3 2" xfId="3054"/>
    <cellStyle name="Обычный 6 2 2 4 2 4 4" xfId="758"/>
    <cellStyle name="Обычный 6 2 2 4 2 4 4 2" xfId="3055"/>
    <cellStyle name="Обычный 6 2 2 4 2 4 5" xfId="759"/>
    <cellStyle name="Обычный 6 2 2 4 2 4 5 2" xfId="3694"/>
    <cellStyle name="Обычный 6 2 2 4 2 4 6" xfId="755"/>
    <cellStyle name="Обычный 6 2 2 4 2 4 7" xfId="2328"/>
    <cellStyle name="Обычный 6 2 2 4 2 5" xfId="760"/>
    <cellStyle name="Обычный 6 2 2 4 2 5 2" xfId="2669"/>
    <cellStyle name="Обычный 6 2 2 4 2 6" xfId="761"/>
    <cellStyle name="Обычный 6 2 2 4 2 6 2" xfId="3056"/>
    <cellStyle name="Обычный 6 2 2 4 2 7" xfId="762"/>
    <cellStyle name="Обычный 6 2 2 4 2 7 2" xfId="3057"/>
    <cellStyle name="Обычный 6 2 2 4 2 8" xfId="763"/>
    <cellStyle name="Обычный 6 2 2 4 2 8 2" xfId="3695"/>
    <cellStyle name="Обычный 6 2 2 4 2 9" xfId="734"/>
    <cellStyle name="Обычный 6 2 2 4 3" xfId="95"/>
    <cellStyle name="Обычный 6 2 2 4 3 2" xfId="96"/>
    <cellStyle name="Обычный 6 2 2 4 3 2 2" xfId="766"/>
    <cellStyle name="Обычный 6 2 2 4 3 2 2 2" xfId="2670"/>
    <cellStyle name="Обычный 6 2 2 4 3 2 3" xfId="767"/>
    <cellStyle name="Обычный 6 2 2 4 3 2 3 2" xfId="3058"/>
    <cellStyle name="Обычный 6 2 2 4 3 2 4" xfId="768"/>
    <cellStyle name="Обычный 6 2 2 4 3 2 4 2" xfId="3059"/>
    <cellStyle name="Обычный 6 2 2 4 3 2 5" xfId="769"/>
    <cellStyle name="Обычный 6 2 2 4 3 2 5 2" xfId="3696"/>
    <cellStyle name="Обычный 6 2 2 4 3 2 6" xfId="765"/>
    <cellStyle name="Обычный 6 2 2 4 3 2 7" xfId="2330"/>
    <cellStyle name="Обычный 6 2 2 4 3 3" xfId="770"/>
    <cellStyle name="Обычный 6 2 2 4 3 3 2" xfId="2671"/>
    <cellStyle name="Обычный 6 2 2 4 3 4" xfId="771"/>
    <cellStyle name="Обычный 6 2 2 4 3 4 2" xfId="3060"/>
    <cellStyle name="Обычный 6 2 2 4 3 5" xfId="772"/>
    <cellStyle name="Обычный 6 2 2 4 3 5 2" xfId="3061"/>
    <cellStyle name="Обычный 6 2 2 4 3 6" xfId="773"/>
    <cellStyle name="Обычный 6 2 2 4 3 6 2" xfId="3697"/>
    <cellStyle name="Обычный 6 2 2 4 3 7" xfId="764"/>
    <cellStyle name="Обычный 6 2 2 4 3 8" xfId="2329"/>
    <cellStyle name="Обычный 6 2 2 4 4" xfId="97"/>
    <cellStyle name="Обычный 6 2 2 4 4 2" xfId="98"/>
    <cellStyle name="Обычный 6 2 2 4 4 2 2" xfId="776"/>
    <cellStyle name="Обычный 6 2 2 4 4 2 2 2" xfId="2672"/>
    <cellStyle name="Обычный 6 2 2 4 4 2 3" xfId="777"/>
    <cellStyle name="Обычный 6 2 2 4 4 2 3 2" xfId="3062"/>
    <cellStyle name="Обычный 6 2 2 4 4 2 4" xfId="778"/>
    <cellStyle name="Обычный 6 2 2 4 4 2 4 2" xfId="3063"/>
    <cellStyle name="Обычный 6 2 2 4 4 2 5" xfId="779"/>
    <cellStyle name="Обычный 6 2 2 4 4 2 5 2" xfId="3698"/>
    <cellStyle name="Обычный 6 2 2 4 4 2 6" xfId="775"/>
    <cellStyle name="Обычный 6 2 2 4 4 2 7" xfId="2332"/>
    <cellStyle name="Обычный 6 2 2 4 4 3" xfId="780"/>
    <cellStyle name="Обычный 6 2 2 4 4 3 2" xfId="2673"/>
    <cellStyle name="Обычный 6 2 2 4 4 4" xfId="781"/>
    <cellStyle name="Обычный 6 2 2 4 4 4 2" xfId="3064"/>
    <cellStyle name="Обычный 6 2 2 4 4 5" xfId="782"/>
    <cellStyle name="Обычный 6 2 2 4 4 5 2" xfId="3065"/>
    <cellStyle name="Обычный 6 2 2 4 4 6" xfId="783"/>
    <cellStyle name="Обычный 6 2 2 4 4 6 2" xfId="3699"/>
    <cellStyle name="Обычный 6 2 2 4 4 7" xfId="774"/>
    <cellStyle name="Обычный 6 2 2 4 4 8" xfId="2331"/>
    <cellStyle name="Обычный 6 2 2 4 5" xfId="99"/>
    <cellStyle name="Обычный 6 2 2 4 5 2" xfId="785"/>
    <cellStyle name="Обычный 6 2 2 4 5 2 2" xfId="2674"/>
    <cellStyle name="Обычный 6 2 2 4 5 3" xfId="786"/>
    <cellStyle name="Обычный 6 2 2 4 5 3 2" xfId="3066"/>
    <cellStyle name="Обычный 6 2 2 4 5 4" xfId="787"/>
    <cellStyle name="Обычный 6 2 2 4 5 4 2" xfId="3067"/>
    <cellStyle name="Обычный 6 2 2 4 5 5" xfId="788"/>
    <cellStyle name="Обычный 6 2 2 4 5 5 2" xfId="3700"/>
    <cellStyle name="Обычный 6 2 2 4 5 6" xfId="784"/>
    <cellStyle name="Обычный 6 2 2 4 5 7" xfId="2333"/>
    <cellStyle name="Обычный 6 2 2 4 6" xfId="789"/>
    <cellStyle name="Обычный 6 2 2 4 6 2" xfId="2675"/>
    <cellStyle name="Обычный 6 2 2 4 7" xfId="790"/>
    <cellStyle name="Обычный 6 2 2 4 7 2" xfId="3068"/>
    <cellStyle name="Обычный 6 2 2 4 8" xfId="791"/>
    <cellStyle name="Обычный 6 2 2 4 8 2" xfId="3069"/>
    <cellStyle name="Обычный 6 2 2 4 9" xfId="792"/>
    <cellStyle name="Обычный 6 2 2 4 9 2" xfId="3701"/>
    <cellStyle name="Обычный 6 2 2 5" xfId="100"/>
    <cellStyle name="Обычный 6 2 2 5 10" xfId="2334"/>
    <cellStyle name="Обычный 6 2 2 5 2" xfId="101"/>
    <cellStyle name="Обычный 6 2 2 5 2 2" xfId="102"/>
    <cellStyle name="Обычный 6 2 2 5 2 2 2" xfId="796"/>
    <cellStyle name="Обычный 6 2 2 5 2 2 2 2" xfId="2676"/>
    <cellStyle name="Обычный 6 2 2 5 2 2 3" xfId="797"/>
    <cellStyle name="Обычный 6 2 2 5 2 2 3 2" xfId="3070"/>
    <cellStyle name="Обычный 6 2 2 5 2 2 4" xfId="798"/>
    <cellStyle name="Обычный 6 2 2 5 2 2 4 2" xfId="3071"/>
    <cellStyle name="Обычный 6 2 2 5 2 2 5" xfId="799"/>
    <cellStyle name="Обычный 6 2 2 5 2 2 5 2" xfId="3702"/>
    <cellStyle name="Обычный 6 2 2 5 2 2 6" xfId="795"/>
    <cellStyle name="Обычный 6 2 2 5 2 2 7" xfId="2336"/>
    <cellStyle name="Обычный 6 2 2 5 2 3" xfId="800"/>
    <cellStyle name="Обычный 6 2 2 5 2 3 2" xfId="2677"/>
    <cellStyle name="Обычный 6 2 2 5 2 4" xfId="801"/>
    <cellStyle name="Обычный 6 2 2 5 2 4 2" xfId="3072"/>
    <cellStyle name="Обычный 6 2 2 5 2 5" xfId="802"/>
    <cellStyle name="Обычный 6 2 2 5 2 5 2" xfId="3073"/>
    <cellStyle name="Обычный 6 2 2 5 2 6" xfId="803"/>
    <cellStyle name="Обычный 6 2 2 5 2 6 2" xfId="3703"/>
    <cellStyle name="Обычный 6 2 2 5 2 7" xfId="794"/>
    <cellStyle name="Обычный 6 2 2 5 2 8" xfId="2335"/>
    <cellStyle name="Обычный 6 2 2 5 3" xfId="103"/>
    <cellStyle name="Обычный 6 2 2 5 3 2" xfId="104"/>
    <cellStyle name="Обычный 6 2 2 5 3 2 2" xfId="806"/>
    <cellStyle name="Обычный 6 2 2 5 3 2 2 2" xfId="2678"/>
    <cellStyle name="Обычный 6 2 2 5 3 2 3" xfId="807"/>
    <cellStyle name="Обычный 6 2 2 5 3 2 3 2" xfId="3074"/>
    <cellStyle name="Обычный 6 2 2 5 3 2 4" xfId="808"/>
    <cellStyle name="Обычный 6 2 2 5 3 2 4 2" xfId="3075"/>
    <cellStyle name="Обычный 6 2 2 5 3 2 5" xfId="809"/>
    <cellStyle name="Обычный 6 2 2 5 3 2 5 2" xfId="3704"/>
    <cellStyle name="Обычный 6 2 2 5 3 2 6" xfId="805"/>
    <cellStyle name="Обычный 6 2 2 5 3 2 7" xfId="2338"/>
    <cellStyle name="Обычный 6 2 2 5 3 3" xfId="810"/>
    <cellStyle name="Обычный 6 2 2 5 3 3 2" xfId="2679"/>
    <cellStyle name="Обычный 6 2 2 5 3 4" xfId="811"/>
    <cellStyle name="Обычный 6 2 2 5 3 4 2" xfId="3076"/>
    <cellStyle name="Обычный 6 2 2 5 3 5" xfId="812"/>
    <cellStyle name="Обычный 6 2 2 5 3 5 2" xfId="3077"/>
    <cellStyle name="Обычный 6 2 2 5 3 6" xfId="813"/>
    <cellStyle name="Обычный 6 2 2 5 3 6 2" xfId="3705"/>
    <cellStyle name="Обычный 6 2 2 5 3 7" xfId="804"/>
    <cellStyle name="Обычный 6 2 2 5 3 8" xfId="2337"/>
    <cellStyle name="Обычный 6 2 2 5 4" xfId="105"/>
    <cellStyle name="Обычный 6 2 2 5 4 2" xfId="815"/>
    <cellStyle name="Обычный 6 2 2 5 4 2 2" xfId="2680"/>
    <cellStyle name="Обычный 6 2 2 5 4 3" xfId="816"/>
    <cellStyle name="Обычный 6 2 2 5 4 3 2" xfId="3078"/>
    <cellStyle name="Обычный 6 2 2 5 4 4" xfId="817"/>
    <cellStyle name="Обычный 6 2 2 5 4 4 2" xfId="3079"/>
    <cellStyle name="Обычный 6 2 2 5 4 5" xfId="818"/>
    <cellStyle name="Обычный 6 2 2 5 4 5 2" xfId="3706"/>
    <cellStyle name="Обычный 6 2 2 5 4 6" xfId="814"/>
    <cellStyle name="Обычный 6 2 2 5 4 7" xfId="2339"/>
    <cellStyle name="Обычный 6 2 2 5 5" xfId="819"/>
    <cellStyle name="Обычный 6 2 2 5 5 2" xfId="2681"/>
    <cellStyle name="Обычный 6 2 2 5 6" xfId="820"/>
    <cellStyle name="Обычный 6 2 2 5 6 2" xfId="3080"/>
    <cellStyle name="Обычный 6 2 2 5 7" xfId="821"/>
    <cellStyle name="Обычный 6 2 2 5 7 2" xfId="3081"/>
    <cellStyle name="Обычный 6 2 2 5 8" xfId="822"/>
    <cellStyle name="Обычный 6 2 2 5 8 2" xfId="3707"/>
    <cellStyle name="Обычный 6 2 2 5 9" xfId="793"/>
    <cellStyle name="Обычный 6 2 2 6" xfId="106"/>
    <cellStyle name="Обычный 6 2 2 6 2" xfId="107"/>
    <cellStyle name="Обычный 6 2 2 6 2 2" xfId="825"/>
    <cellStyle name="Обычный 6 2 2 6 2 2 2" xfId="2682"/>
    <cellStyle name="Обычный 6 2 2 6 2 3" xfId="826"/>
    <cellStyle name="Обычный 6 2 2 6 2 3 2" xfId="3082"/>
    <cellStyle name="Обычный 6 2 2 6 2 4" xfId="827"/>
    <cellStyle name="Обычный 6 2 2 6 2 4 2" xfId="3083"/>
    <cellStyle name="Обычный 6 2 2 6 2 5" xfId="828"/>
    <cellStyle name="Обычный 6 2 2 6 2 5 2" xfId="3708"/>
    <cellStyle name="Обычный 6 2 2 6 2 6" xfId="824"/>
    <cellStyle name="Обычный 6 2 2 6 2 7" xfId="2341"/>
    <cellStyle name="Обычный 6 2 2 6 3" xfId="829"/>
    <cellStyle name="Обычный 6 2 2 6 3 2" xfId="2683"/>
    <cellStyle name="Обычный 6 2 2 6 4" xfId="830"/>
    <cellStyle name="Обычный 6 2 2 6 4 2" xfId="3084"/>
    <cellStyle name="Обычный 6 2 2 6 5" xfId="831"/>
    <cellStyle name="Обычный 6 2 2 6 5 2" xfId="3085"/>
    <cellStyle name="Обычный 6 2 2 6 6" xfId="832"/>
    <cellStyle name="Обычный 6 2 2 6 6 2" xfId="3709"/>
    <cellStyle name="Обычный 6 2 2 6 7" xfId="823"/>
    <cellStyle name="Обычный 6 2 2 6 8" xfId="2340"/>
    <cellStyle name="Обычный 6 2 2 7" xfId="108"/>
    <cellStyle name="Обычный 6 2 2 7 2" xfId="109"/>
    <cellStyle name="Обычный 6 2 2 7 2 2" xfId="835"/>
    <cellStyle name="Обычный 6 2 2 7 2 2 2" xfId="2684"/>
    <cellStyle name="Обычный 6 2 2 7 2 3" xfId="836"/>
    <cellStyle name="Обычный 6 2 2 7 2 3 2" xfId="3086"/>
    <cellStyle name="Обычный 6 2 2 7 2 4" xfId="837"/>
    <cellStyle name="Обычный 6 2 2 7 2 4 2" xfId="3087"/>
    <cellStyle name="Обычный 6 2 2 7 2 5" xfId="838"/>
    <cellStyle name="Обычный 6 2 2 7 2 5 2" xfId="3710"/>
    <cellStyle name="Обычный 6 2 2 7 2 6" xfId="834"/>
    <cellStyle name="Обычный 6 2 2 7 2 7" xfId="2343"/>
    <cellStyle name="Обычный 6 2 2 7 3" xfId="839"/>
    <cellStyle name="Обычный 6 2 2 7 3 2" xfId="2685"/>
    <cellStyle name="Обычный 6 2 2 7 4" xfId="840"/>
    <cellStyle name="Обычный 6 2 2 7 4 2" xfId="3088"/>
    <cellStyle name="Обычный 6 2 2 7 5" xfId="841"/>
    <cellStyle name="Обычный 6 2 2 7 5 2" xfId="3089"/>
    <cellStyle name="Обычный 6 2 2 7 6" xfId="842"/>
    <cellStyle name="Обычный 6 2 2 7 6 2" xfId="3711"/>
    <cellStyle name="Обычный 6 2 2 7 7" xfId="833"/>
    <cellStyle name="Обычный 6 2 2 7 8" xfId="2342"/>
    <cellStyle name="Обычный 6 2 2 8" xfId="110"/>
    <cellStyle name="Обычный 6 2 2 8 2" xfId="111"/>
    <cellStyle name="Обычный 6 2 2 8 2 2" xfId="845"/>
    <cellStyle name="Обычный 6 2 2 8 2 2 2" xfId="2686"/>
    <cellStyle name="Обычный 6 2 2 8 2 3" xfId="846"/>
    <cellStyle name="Обычный 6 2 2 8 2 3 2" xfId="3090"/>
    <cellStyle name="Обычный 6 2 2 8 2 4" xfId="847"/>
    <cellStyle name="Обычный 6 2 2 8 2 4 2" xfId="3091"/>
    <cellStyle name="Обычный 6 2 2 8 2 5" xfId="848"/>
    <cellStyle name="Обычный 6 2 2 8 2 5 2" xfId="3712"/>
    <cellStyle name="Обычный 6 2 2 8 2 6" xfId="844"/>
    <cellStyle name="Обычный 6 2 2 8 2 7" xfId="2345"/>
    <cellStyle name="Обычный 6 2 2 8 3" xfId="849"/>
    <cellStyle name="Обычный 6 2 2 8 3 2" xfId="2687"/>
    <cellStyle name="Обычный 6 2 2 8 4" xfId="850"/>
    <cellStyle name="Обычный 6 2 2 8 4 2" xfId="3092"/>
    <cellStyle name="Обычный 6 2 2 8 5" xfId="851"/>
    <cellStyle name="Обычный 6 2 2 8 5 2" xfId="3093"/>
    <cellStyle name="Обычный 6 2 2 8 6" xfId="852"/>
    <cellStyle name="Обычный 6 2 2 8 6 2" xfId="3713"/>
    <cellStyle name="Обычный 6 2 2 8 7" xfId="843"/>
    <cellStyle name="Обычный 6 2 2 8 8" xfId="2344"/>
    <cellStyle name="Обычный 6 2 2 9" xfId="112"/>
    <cellStyle name="Обычный 6 2 2 9 2" xfId="854"/>
    <cellStyle name="Обычный 6 2 2 9 2 2" xfId="2688"/>
    <cellStyle name="Обычный 6 2 2 9 3" xfId="855"/>
    <cellStyle name="Обычный 6 2 2 9 3 2" xfId="3094"/>
    <cellStyle name="Обычный 6 2 2 9 4" xfId="856"/>
    <cellStyle name="Обычный 6 2 2 9 4 2" xfId="3095"/>
    <cellStyle name="Обычный 6 2 2 9 5" xfId="857"/>
    <cellStyle name="Обычный 6 2 2 9 5 2" xfId="3714"/>
    <cellStyle name="Обычный 6 2 2 9 6" xfId="853"/>
    <cellStyle name="Обычный 6 2 2 9 7" xfId="2346"/>
    <cellStyle name="Обычный 6 2 3" xfId="113"/>
    <cellStyle name="Обычный 6 2 3 10" xfId="859"/>
    <cellStyle name="Обычный 6 2 3 10 2" xfId="2689"/>
    <cellStyle name="Обычный 6 2 3 11" xfId="860"/>
    <cellStyle name="Обычный 6 2 3 11 2" xfId="3096"/>
    <cellStyle name="Обычный 6 2 3 12" xfId="861"/>
    <cellStyle name="Обычный 6 2 3 12 2" xfId="3097"/>
    <cellStyle name="Обычный 6 2 3 13" xfId="862"/>
    <cellStyle name="Обычный 6 2 3 13 2" xfId="3715"/>
    <cellStyle name="Обычный 6 2 3 14" xfId="858"/>
    <cellStyle name="Обычный 6 2 3 15" xfId="2347"/>
    <cellStyle name="Обычный 6 2 3 2" xfId="114"/>
    <cellStyle name="Обычный 6 2 3 2 10" xfId="864"/>
    <cellStyle name="Обычный 6 2 3 2 10 2" xfId="3716"/>
    <cellStyle name="Обычный 6 2 3 2 11" xfId="863"/>
    <cellStyle name="Обычный 6 2 3 2 12" xfId="2348"/>
    <cellStyle name="Обычный 6 2 3 2 2" xfId="115"/>
    <cellStyle name="Обычный 6 2 3 2 2 10" xfId="865"/>
    <cellStyle name="Обычный 6 2 3 2 2 11" xfId="2349"/>
    <cellStyle name="Обычный 6 2 3 2 2 2" xfId="116"/>
    <cellStyle name="Обычный 6 2 3 2 2 2 10" xfId="2350"/>
    <cellStyle name="Обычный 6 2 3 2 2 2 2" xfId="117"/>
    <cellStyle name="Обычный 6 2 3 2 2 2 2 2" xfId="118"/>
    <cellStyle name="Обычный 6 2 3 2 2 2 2 2 2" xfId="869"/>
    <cellStyle name="Обычный 6 2 3 2 2 2 2 2 2 2" xfId="2690"/>
    <cellStyle name="Обычный 6 2 3 2 2 2 2 2 3" xfId="870"/>
    <cellStyle name="Обычный 6 2 3 2 2 2 2 2 3 2" xfId="3098"/>
    <cellStyle name="Обычный 6 2 3 2 2 2 2 2 4" xfId="871"/>
    <cellStyle name="Обычный 6 2 3 2 2 2 2 2 4 2" xfId="3099"/>
    <cellStyle name="Обычный 6 2 3 2 2 2 2 2 5" xfId="872"/>
    <cellStyle name="Обычный 6 2 3 2 2 2 2 2 5 2" xfId="3717"/>
    <cellStyle name="Обычный 6 2 3 2 2 2 2 2 6" xfId="868"/>
    <cellStyle name="Обычный 6 2 3 2 2 2 2 2 7" xfId="2352"/>
    <cellStyle name="Обычный 6 2 3 2 2 2 2 3" xfId="873"/>
    <cellStyle name="Обычный 6 2 3 2 2 2 2 3 2" xfId="2691"/>
    <cellStyle name="Обычный 6 2 3 2 2 2 2 4" xfId="874"/>
    <cellStyle name="Обычный 6 2 3 2 2 2 2 4 2" xfId="3100"/>
    <cellStyle name="Обычный 6 2 3 2 2 2 2 5" xfId="875"/>
    <cellStyle name="Обычный 6 2 3 2 2 2 2 5 2" xfId="3101"/>
    <cellStyle name="Обычный 6 2 3 2 2 2 2 6" xfId="876"/>
    <cellStyle name="Обычный 6 2 3 2 2 2 2 6 2" xfId="3718"/>
    <cellStyle name="Обычный 6 2 3 2 2 2 2 7" xfId="867"/>
    <cellStyle name="Обычный 6 2 3 2 2 2 2 8" xfId="2351"/>
    <cellStyle name="Обычный 6 2 3 2 2 2 3" xfId="119"/>
    <cellStyle name="Обычный 6 2 3 2 2 2 3 2" xfId="120"/>
    <cellStyle name="Обычный 6 2 3 2 2 2 3 2 2" xfId="879"/>
    <cellStyle name="Обычный 6 2 3 2 2 2 3 2 2 2" xfId="2692"/>
    <cellStyle name="Обычный 6 2 3 2 2 2 3 2 3" xfId="880"/>
    <cellStyle name="Обычный 6 2 3 2 2 2 3 2 3 2" xfId="3102"/>
    <cellStyle name="Обычный 6 2 3 2 2 2 3 2 4" xfId="881"/>
    <cellStyle name="Обычный 6 2 3 2 2 2 3 2 4 2" xfId="3103"/>
    <cellStyle name="Обычный 6 2 3 2 2 2 3 2 5" xfId="882"/>
    <cellStyle name="Обычный 6 2 3 2 2 2 3 2 5 2" xfId="3719"/>
    <cellStyle name="Обычный 6 2 3 2 2 2 3 2 6" xfId="878"/>
    <cellStyle name="Обычный 6 2 3 2 2 2 3 2 7" xfId="2354"/>
    <cellStyle name="Обычный 6 2 3 2 2 2 3 3" xfId="883"/>
    <cellStyle name="Обычный 6 2 3 2 2 2 3 3 2" xfId="2693"/>
    <cellStyle name="Обычный 6 2 3 2 2 2 3 4" xfId="884"/>
    <cellStyle name="Обычный 6 2 3 2 2 2 3 4 2" xfId="3104"/>
    <cellStyle name="Обычный 6 2 3 2 2 2 3 5" xfId="885"/>
    <cellStyle name="Обычный 6 2 3 2 2 2 3 5 2" xfId="3105"/>
    <cellStyle name="Обычный 6 2 3 2 2 2 3 6" xfId="886"/>
    <cellStyle name="Обычный 6 2 3 2 2 2 3 6 2" xfId="3720"/>
    <cellStyle name="Обычный 6 2 3 2 2 2 3 7" xfId="877"/>
    <cellStyle name="Обычный 6 2 3 2 2 2 3 8" xfId="2353"/>
    <cellStyle name="Обычный 6 2 3 2 2 2 4" xfId="121"/>
    <cellStyle name="Обычный 6 2 3 2 2 2 4 2" xfId="888"/>
    <cellStyle name="Обычный 6 2 3 2 2 2 4 2 2" xfId="2694"/>
    <cellStyle name="Обычный 6 2 3 2 2 2 4 3" xfId="889"/>
    <cellStyle name="Обычный 6 2 3 2 2 2 4 3 2" xfId="3106"/>
    <cellStyle name="Обычный 6 2 3 2 2 2 4 4" xfId="890"/>
    <cellStyle name="Обычный 6 2 3 2 2 2 4 4 2" xfId="3107"/>
    <cellStyle name="Обычный 6 2 3 2 2 2 4 5" xfId="891"/>
    <cellStyle name="Обычный 6 2 3 2 2 2 4 5 2" xfId="3721"/>
    <cellStyle name="Обычный 6 2 3 2 2 2 4 6" xfId="887"/>
    <cellStyle name="Обычный 6 2 3 2 2 2 4 7" xfId="2355"/>
    <cellStyle name="Обычный 6 2 3 2 2 2 5" xfId="892"/>
    <cellStyle name="Обычный 6 2 3 2 2 2 5 2" xfId="2695"/>
    <cellStyle name="Обычный 6 2 3 2 2 2 6" xfId="893"/>
    <cellStyle name="Обычный 6 2 3 2 2 2 6 2" xfId="3108"/>
    <cellStyle name="Обычный 6 2 3 2 2 2 7" xfId="894"/>
    <cellStyle name="Обычный 6 2 3 2 2 2 7 2" xfId="3109"/>
    <cellStyle name="Обычный 6 2 3 2 2 2 8" xfId="895"/>
    <cellStyle name="Обычный 6 2 3 2 2 2 8 2" xfId="3722"/>
    <cellStyle name="Обычный 6 2 3 2 2 2 9" xfId="866"/>
    <cellStyle name="Обычный 6 2 3 2 2 3" xfId="122"/>
    <cellStyle name="Обычный 6 2 3 2 2 3 2" xfId="123"/>
    <cellStyle name="Обычный 6 2 3 2 2 3 2 2" xfId="898"/>
    <cellStyle name="Обычный 6 2 3 2 2 3 2 2 2" xfId="2696"/>
    <cellStyle name="Обычный 6 2 3 2 2 3 2 3" xfId="899"/>
    <cellStyle name="Обычный 6 2 3 2 2 3 2 3 2" xfId="3110"/>
    <cellStyle name="Обычный 6 2 3 2 2 3 2 4" xfId="900"/>
    <cellStyle name="Обычный 6 2 3 2 2 3 2 4 2" xfId="3111"/>
    <cellStyle name="Обычный 6 2 3 2 2 3 2 5" xfId="901"/>
    <cellStyle name="Обычный 6 2 3 2 2 3 2 5 2" xfId="3723"/>
    <cellStyle name="Обычный 6 2 3 2 2 3 2 6" xfId="897"/>
    <cellStyle name="Обычный 6 2 3 2 2 3 2 7" xfId="2357"/>
    <cellStyle name="Обычный 6 2 3 2 2 3 3" xfId="902"/>
    <cellStyle name="Обычный 6 2 3 2 2 3 3 2" xfId="2697"/>
    <cellStyle name="Обычный 6 2 3 2 2 3 4" xfId="903"/>
    <cellStyle name="Обычный 6 2 3 2 2 3 4 2" xfId="3112"/>
    <cellStyle name="Обычный 6 2 3 2 2 3 5" xfId="904"/>
    <cellStyle name="Обычный 6 2 3 2 2 3 5 2" xfId="3113"/>
    <cellStyle name="Обычный 6 2 3 2 2 3 6" xfId="905"/>
    <cellStyle name="Обычный 6 2 3 2 2 3 6 2" xfId="3724"/>
    <cellStyle name="Обычный 6 2 3 2 2 3 7" xfId="896"/>
    <cellStyle name="Обычный 6 2 3 2 2 3 8" xfId="2356"/>
    <cellStyle name="Обычный 6 2 3 2 2 4" xfId="124"/>
    <cellStyle name="Обычный 6 2 3 2 2 4 2" xfId="125"/>
    <cellStyle name="Обычный 6 2 3 2 2 4 2 2" xfId="908"/>
    <cellStyle name="Обычный 6 2 3 2 2 4 2 2 2" xfId="2698"/>
    <cellStyle name="Обычный 6 2 3 2 2 4 2 3" xfId="909"/>
    <cellStyle name="Обычный 6 2 3 2 2 4 2 3 2" xfId="3114"/>
    <cellStyle name="Обычный 6 2 3 2 2 4 2 4" xfId="910"/>
    <cellStyle name="Обычный 6 2 3 2 2 4 2 4 2" xfId="3115"/>
    <cellStyle name="Обычный 6 2 3 2 2 4 2 5" xfId="911"/>
    <cellStyle name="Обычный 6 2 3 2 2 4 2 5 2" xfId="3725"/>
    <cellStyle name="Обычный 6 2 3 2 2 4 2 6" xfId="907"/>
    <cellStyle name="Обычный 6 2 3 2 2 4 2 7" xfId="2359"/>
    <cellStyle name="Обычный 6 2 3 2 2 4 3" xfId="912"/>
    <cellStyle name="Обычный 6 2 3 2 2 4 3 2" xfId="2699"/>
    <cellStyle name="Обычный 6 2 3 2 2 4 4" xfId="913"/>
    <cellStyle name="Обычный 6 2 3 2 2 4 4 2" xfId="3116"/>
    <cellStyle name="Обычный 6 2 3 2 2 4 5" xfId="914"/>
    <cellStyle name="Обычный 6 2 3 2 2 4 5 2" xfId="3117"/>
    <cellStyle name="Обычный 6 2 3 2 2 4 6" xfId="915"/>
    <cellStyle name="Обычный 6 2 3 2 2 4 6 2" xfId="3726"/>
    <cellStyle name="Обычный 6 2 3 2 2 4 7" xfId="906"/>
    <cellStyle name="Обычный 6 2 3 2 2 4 8" xfId="2358"/>
    <cellStyle name="Обычный 6 2 3 2 2 5" xfId="126"/>
    <cellStyle name="Обычный 6 2 3 2 2 5 2" xfId="917"/>
    <cellStyle name="Обычный 6 2 3 2 2 5 2 2" xfId="2700"/>
    <cellStyle name="Обычный 6 2 3 2 2 5 3" xfId="918"/>
    <cellStyle name="Обычный 6 2 3 2 2 5 3 2" xfId="3118"/>
    <cellStyle name="Обычный 6 2 3 2 2 5 4" xfId="919"/>
    <cellStyle name="Обычный 6 2 3 2 2 5 4 2" xfId="3119"/>
    <cellStyle name="Обычный 6 2 3 2 2 5 5" xfId="920"/>
    <cellStyle name="Обычный 6 2 3 2 2 5 5 2" xfId="3727"/>
    <cellStyle name="Обычный 6 2 3 2 2 5 6" xfId="916"/>
    <cellStyle name="Обычный 6 2 3 2 2 5 7" xfId="2360"/>
    <cellStyle name="Обычный 6 2 3 2 2 6" xfId="921"/>
    <cellStyle name="Обычный 6 2 3 2 2 6 2" xfId="2701"/>
    <cellStyle name="Обычный 6 2 3 2 2 7" xfId="922"/>
    <cellStyle name="Обычный 6 2 3 2 2 7 2" xfId="3120"/>
    <cellStyle name="Обычный 6 2 3 2 2 8" xfId="923"/>
    <cellStyle name="Обычный 6 2 3 2 2 8 2" xfId="3121"/>
    <cellStyle name="Обычный 6 2 3 2 2 9" xfId="924"/>
    <cellStyle name="Обычный 6 2 3 2 2 9 2" xfId="3728"/>
    <cellStyle name="Обычный 6 2 3 2 3" xfId="127"/>
    <cellStyle name="Обычный 6 2 3 2 3 10" xfId="2361"/>
    <cellStyle name="Обычный 6 2 3 2 3 2" xfId="128"/>
    <cellStyle name="Обычный 6 2 3 2 3 2 2" xfId="129"/>
    <cellStyle name="Обычный 6 2 3 2 3 2 2 2" xfId="928"/>
    <cellStyle name="Обычный 6 2 3 2 3 2 2 2 2" xfId="2702"/>
    <cellStyle name="Обычный 6 2 3 2 3 2 2 3" xfId="929"/>
    <cellStyle name="Обычный 6 2 3 2 3 2 2 3 2" xfId="3122"/>
    <cellStyle name="Обычный 6 2 3 2 3 2 2 4" xfId="930"/>
    <cellStyle name="Обычный 6 2 3 2 3 2 2 4 2" xfId="3123"/>
    <cellStyle name="Обычный 6 2 3 2 3 2 2 5" xfId="931"/>
    <cellStyle name="Обычный 6 2 3 2 3 2 2 5 2" xfId="3729"/>
    <cellStyle name="Обычный 6 2 3 2 3 2 2 6" xfId="927"/>
    <cellStyle name="Обычный 6 2 3 2 3 2 2 7" xfId="2363"/>
    <cellStyle name="Обычный 6 2 3 2 3 2 3" xfId="932"/>
    <cellStyle name="Обычный 6 2 3 2 3 2 3 2" xfId="2703"/>
    <cellStyle name="Обычный 6 2 3 2 3 2 4" xfId="933"/>
    <cellStyle name="Обычный 6 2 3 2 3 2 4 2" xfId="3124"/>
    <cellStyle name="Обычный 6 2 3 2 3 2 5" xfId="934"/>
    <cellStyle name="Обычный 6 2 3 2 3 2 5 2" xfId="3125"/>
    <cellStyle name="Обычный 6 2 3 2 3 2 6" xfId="935"/>
    <cellStyle name="Обычный 6 2 3 2 3 2 6 2" xfId="3730"/>
    <cellStyle name="Обычный 6 2 3 2 3 2 7" xfId="926"/>
    <cellStyle name="Обычный 6 2 3 2 3 2 8" xfId="2362"/>
    <cellStyle name="Обычный 6 2 3 2 3 3" xfId="130"/>
    <cellStyle name="Обычный 6 2 3 2 3 3 2" xfId="131"/>
    <cellStyle name="Обычный 6 2 3 2 3 3 2 2" xfId="938"/>
    <cellStyle name="Обычный 6 2 3 2 3 3 2 2 2" xfId="2704"/>
    <cellStyle name="Обычный 6 2 3 2 3 3 2 3" xfId="939"/>
    <cellStyle name="Обычный 6 2 3 2 3 3 2 3 2" xfId="3126"/>
    <cellStyle name="Обычный 6 2 3 2 3 3 2 4" xfId="940"/>
    <cellStyle name="Обычный 6 2 3 2 3 3 2 4 2" xfId="3127"/>
    <cellStyle name="Обычный 6 2 3 2 3 3 2 5" xfId="941"/>
    <cellStyle name="Обычный 6 2 3 2 3 3 2 5 2" xfId="3731"/>
    <cellStyle name="Обычный 6 2 3 2 3 3 2 6" xfId="937"/>
    <cellStyle name="Обычный 6 2 3 2 3 3 2 7" xfId="2365"/>
    <cellStyle name="Обычный 6 2 3 2 3 3 3" xfId="942"/>
    <cellStyle name="Обычный 6 2 3 2 3 3 3 2" xfId="2705"/>
    <cellStyle name="Обычный 6 2 3 2 3 3 4" xfId="943"/>
    <cellStyle name="Обычный 6 2 3 2 3 3 4 2" xfId="3128"/>
    <cellStyle name="Обычный 6 2 3 2 3 3 5" xfId="944"/>
    <cellStyle name="Обычный 6 2 3 2 3 3 5 2" xfId="3129"/>
    <cellStyle name="Обычный 6 2 3 2 3 3 6" xfId="945"/>
    <cellStyle name="Обычный 6 2 3 2 3 3 6 2" xfId="3732"/>
    <cellStyle name="Обычный 6 2 3 2 3 3 7" xfId="936"/>
    <cellStyle name="Обычный 6 2 3 2 3 3 8" xfId="2364"/>
    <cellStyle name="Обычный 6 2 3 2 3 4" xfId="132"/>
    <cellStyle name="Обычный 6 2 3 2 3 4 2" xfId="947"/>
    <cellStyle name="Обычный 6 2 3 2 3 4 2 2" xfId="2706"/>
    <cellStyle name="Обычный 6 2 3 2 3 4 3" xfId="948"/>
    <cellStyle name="Обычный 6 2 3 2 3 4 3 2" xfId="3130"/>
    <cellStyle name="Обычный 6 2 3 2 3 4 4" xfId="949"/>
    <cellStyle name="Обычный 6 2 3 2 3 4 4 2" xfId="3131"/>
    <cellStyle name="Обычный 6 2 3 2 3 4 5" xfId="950"/>
    <cellStyle name="Обычный 6 2 3 2 3 4 5 2" xfId="3733"/>
    <cellStyle name="Обычный 6 2 3 2 3 4 6" xfId="946"/>
    <cellStyle name="Обычный 6 2 3 2 3 4 7" xfId="2366"/>
    <cellStyle name="Обычный 6 2 3 2 3 5" xfId="951"/>
    <cellStyle name="Обычный 6 2 3 2 3 5 2" xfId="2707"/>
    <cellStyle name="Обычный 6 2 3 2 3 6" xfId="952"/>
    <cellStyle name="Обычный 6 2 3 2 3 6 2" xfId="3132"/>
    <cellStyle name="Обычный 6 2 3 2 3 7" xfId="953"/>
    <cellStyle name="Обычный 6 2 3 2 3 7 2" xfId="3133"/>
    <cellStyle name="Обычный 6 2 3 2 3 8" xfId="954"/>
    <cellStyle name="Обычный 6 2 3 2 3 8 2" xfId="3734"/>
    <cellStyle name="Обычный 6 2 3 2 3 9" xfId="925"/>
    <cellStyle name="Обычный 6 2 3 2 4" xfId="133"/>
    <cellStyle name="Обычный 6 2 3 2 4 2" xfId="134"/>
    <cellStyle name="Обычный 6 2 3 2 4 2 2" xfId="957"/>
    <cellStyle name="Обычный 6 2 3 2 4 2 2 2" xfId="2708"/>
    <cellStyle name="Обычный 6 2 3 2 4 2 3" xfId="958"/>
    <cellStyle name="Обычный 6 2 3 2 4 2 3 2" xfId="3134"/>
    <cellStyle name="Обычный 6 2 3 2 4 2 4" xfId="959"/>
    <cellStyle name="Обычный 6 2 3 2 4 2 4 2" xfId="3135"/>
    <cellStyle name="Обычный 6 2 3 2 4 2 5" xfId="960"/>
    <cellStyle name="Обычный 6 2 3 2 4 2 5 2" xfId="3735"/>
    <cellStyle name="Обычный 6 2 3 2 4 2 6" xfId="956"/>
    <cellStyle name="Обычный 6 2 3 2 4 2 7" xfId="2368"/>
    <cellStyle name="Обычный 6 2 3 2 4 3" xfId="961"/>
    <cellStyle name="Обычный 6 2 3 2 4 3 2" xfId="2709"/>
    <cellStyle name="Обычный 6 2 3 2 4 4" xfId="962"/>
    <cellStyle name="Обычный 6 2 3 2 4 4 2" xfId="3136"/>
    <cellStyle name="Обычный 6 2 3 2 4 5" xfId="963"/>
    <cellStyle name="Обычный 6 2 3 2 4 5 2" xfId="3137"/>
    <cellStyle name="Обычный 6 2 3 2 4 6" xfId="964"/>
    <cellStyle name="Обычный 6 2 3 2 4 6 2" xfId="3736"/>
    <cellStyle name="Обычный 6 2 3 2 4 7" xfId="955"/>
    <cellStyle name="Обычный 6 2 3 2 4 8" xfId="2367"/>
    <cellStyle name="Обычный 6 2 3 2 5" xfId="135"/>
    <cellStyle name="Обычный 6 2 3 2 5 2" xfId="136"/>
    <cellStyle name="Обычный 6 2 3 2 5 2 2" xfId="967"/>
    <cellStyle name="Обычный 6 2 3 2 5 2 2 2" xfId="2710"/>
    <cellStyle name="Обычный 6 2 3 2 5 2 3" xfId="968"/>
    <cellStyle name="Обычный 6 2 3 2 5 2 3 2" xfId="3138"/>
    <cellStyle name="Обычный 6 2 3 2 5 2 4" xfId="969"/>
    <cellStyle name="Обычный 6 2 3 2 5 2 4 2" xfId="3139"/>
    <cellStyle name="Обычный 6 2 3 2 5 2 5" xfId="970"/>
    <cellStyle name="Обычный 6 2 3 2 5 2 5 2" xfId="3737"/>
    <cellStyle name="Обычный 6 2 3 2 5 2 6" xfId="966"/>
    <cellStyle name="Обычный 6 2 3 2 5 2 7" xfId="2370"/>
    <cellStyle name="Обычный 6 2 3 2 5 3" xfId="971"/>
    <cellStyle name="Обычный 6 2 3 2 5 3 2" xfId="2711"/>
    <cellStyle name="Обычный 6 2 3 2 5 4" xfId="972"/>
    <cellStyle name="Обычный 6 2 3 2 5 4 2" xfId="3140"/>
    <cellStyle name="Обычный 6 2 3 2 5 5" xfId="973"/>
    <cellStyle name="Обычный 6 2 3 2 5 5 2" xfId="3141"/>
    <cellStyle name="Обычный 6 2 3 2 5 6" xfId="974"/>
    <cellStyle name="Обычный 6 2 3 2 5 6 2" xfId="3738"/>
    <cellStyle name="Обычный 6 2 3 2 5 7" xfId="965"/>
    <cellStyle name="Обычный 6 2 3 2 5 8" xfId="2369"/>
    <cellStyle name="Обычный 6 2 3 2 6" xfId="137"/>
    <cellStyle name="Обычный 6 2 3 2 6 2" xfId="976"/>
    <cellStyle name="Обычный 6 2 3 2 6 2 2" xfId="2712"/>
    <cellStyle name="Обычный 6 2 3 2 6 3" xfId="977"/>
    <cellStyle name="Обычный 6 2 3 2 6 3 2" xfId="3142"/>
    <cellStyle name="Обычный 6 2 3 2 6 4" xfId="978"/>
    <cellStyle name="Обычный 6 2 3 2 6 4 2" xfId="3143"/>
    <cellStyle name="Обычный 6 2 3 2 6 5" xfId="979"/>
    <cellStyle name="Обычный 6 2 3 2 6 5 2" xfId="3739"/>
    <cellStyle name="Обычный 6 2 3 2 6 6" xfId="975"/>
    <cellStyle name="Обычный 6 2 3 2 6 7" xfId="2371"/>
    <cellStyle name="Обычный 6 2 3 2 7" xfId="980"/>
    <cellStyle name="Обычный 6 2 3 2 7 2" xfId="2713"/>
    <cellStyle name="Обычный 6 2 3 2 8" xfId="981"/>
    <cellStyle name="Обычный 6 2 3 2 8 2" xfId="3144"/>
    <cellStyle name="Обычный 6 2 3 2 9" xfId="982"/>
    <cellStyle name="Обычный 6 2 3 2 9 2" xfId="3145"/>
    <cellStyle name="Обычный 6 2 3 3" xfId="138"/>
    <cellStyle name="Обычный 6 2 3 3 10" xfId="983"/>
    <cellStyle name="Обычный 6 2 3 3 11" xfId="2372"/>
    <cellStyle name="Обычный 6 2 3 3 2" xfId="139"/>
    <cellStyle name="Обычный 6 2 3 3 2 10" xfId="2373"/>
    <cellStyle name="Обычный 6 2 3 3 2 2" xfId="140"/>
    <cellStyle name="Обычный 6 2 3 3 2 2 2" xfId="141"/>
    <cellStyle name="Обычный 6 2 3 3 2 2 2 2" xfId="987"/>
    <cellStyle name="Обычный 6 2 3 3 2 2 2 2 2" xfId="2714"/>
    <cellStyle name="Обычный 6 2 3 3 2 2 2 3" xfId="988"/>
    <cellStyle name="Обычный 6 2 3 3 2 2 2 3 2" xfId="3146"/>
    <cellStyle name="Обычный 6 2 3 3 2 2 2 4" xfId="989"/>
    <cellStyle name="Обычный 6 2 3 3 2 2 2 4 2" xfId="3147"/>
    <cellStyle name="Обычный 6 2 3 3 2 2 2 5" xfId="990"/>
    <cellStyle name="Обычный 6 2 3 3 2 2 2 5 2" xfId="3740"/>
    <cellStyle name="Обычный 6 2 3 3 2 2 2 6" xfId="986"/>
    <cellStyle name="Обычный 6 2 3 3 2 2 2 7" xfId="2375"/>
    <cellStyle name="Обычный 6 2 3 3 2 2 3" xfId="991"/>
    <cellStyle name="Обычный 6 2 3 3 2 2 3 2" xfId="2715"/>
    <cellStyle name="Обычный 6 2 3 3 2 2 4" xfId="992"/>
    <cellStyle name="Обычный 6 2 3 3 2 2 4 2" xfId="3148"/>
    <cellStyle name="Обычный 6 2 3 3 2 2 5" xfId="993"/>
    <cellStyle name="Обычный 6 2 3 3 2 2 5 2" xfId="3149"/>
    <cellStyle name="Обычный 6 2 3 3 2 2 6" xfId="994"/>
    <cellStyle name="Обычный 6 2 3 3 2 2 6 2" xfId="3741"/>
    <cellStyle name="Обычный 6 2 3 3 2 2 7" xfId="985"/>
    <cellStyle name="Обычный 6 2 3 3 2 2 8" xfId="2374"/>
    <cellStyle name="Обычный 6 2 3 3 2 3" xfId="142"/>
    <cellStyle name="Обычный 6 2 3 3 2 3 2" xfId="143"/>
    <cellStyle name="Обычный 6 2 3 3 2 3 2 2" xfId="997"/>
    <cellStyle name="Обычный 6 2 3 3 2 3 2 2 2" xfId="2716"/>
    <cellStyle name="Обычный 6 2 3 3 2 3 2 3" xfId="998"/>
    <cellStyle name="Обычный 6 2 3 3 2 3 2 3 2" xfId="3150"/>
    <cellStyle name="Обычный 6 2 3 3 2 3 2 4" xfId="999"/>
    <cellStyle name="Обычный 6 2 3 3 2 3 2 4 2" xfId="3151"/>
    <cellStyle name="Обычный 6 2 3 3 2 3 2 5" xfId="1000"/>
    <cellStyle name="Обычный 6 2 3 3 2 3 2 5 2" xfId="3742"/>
    <cellStyle name="Обычный 6 2 3 3 2 3 2 6" xfId="996"/>
    <cellStyle name="Обычный 6 2 3 3 2 3 2 7" xfId="2377"/>
    <cellStyle name="Обычный 6 2 3 3 2 3 3" xfId="1001"/>
    <cellStyle name="Обычный 6 2 3 3 2 3 3 2" xfId="2717"/>
    <cellStyle name="Обычный 6 2 3 3 2 3 4" xfId="1002"/>
    <cellStyle name="Обычный 6 2 3 3 2 3 4 2" xfId="3152"/>
    <cellStyle name="Обычный 6 2 3 3 2 3 5" xfId="1003"/>
    <cellStyle name="Обычный 6 2 3 3 2 3 5 2" xfId="3153"/>
    <cellStyle name="Обычный 6 2 3 3 2 3 6" xfId="1004"/>
    <cellStyle name="Обычный 6 2 3 3 2 3 6 2" xfId="3743"/>
    <cellStyle name="Обычный 6 2 3 3 2 3 7" xfId="995"/>
    <cellStyle name="Обычный 6 2 3 3 2 3 8" xfId="2376"/>
    <cellStyle name="Обычный 6 2 3 3 2 4" xfId="144"/>
    <cellStyle name="Обычный 6 2 3 3 2 4 2" xfId="1006"/>
    <cellStyle name="Обычный 6 2 3 3 2 4 2 2" xfId="2718"/>
    <cellStyle name="Обычный 6 2 3 3 2 4 3" xfId="1007"/>
    <cellStyle name="Обычный 6 2 3 3 2 4 3 2" xfId="3154"/>
    <cellStyle name="Обычный 6 2 3 3 2 4 4" xfId="1008"/>
    <cellStyle name="Обычный 6 2 3 3 2 4 4 2" xfId="3155"/>
    <cellStyle name="Обычный 6 2 3 3 2 4 5" xfId="1009"/>
    <cellStyle name="Обычный 6 2 3 3 2 4 5 2" xfId="3744"/>
    <cellStyle name="Обычный 6 2 3 3 2 4 6" xfId="1005"/>
    <cellStyle name="Обычный 6 2 3 3 2 4 7" xfId="2378"/>
    <cellStyle name="Обычный 6 2 3 3 2 5" xfId="1010"/>
    <cellStyle name="Обычный 6 2 3 3 2 5 2" xfId="2719"/>
    <cellStyle name="Обычный 6 2 3 3 2 6" xfId="1011"/>
    <cellStyle name="Обычный 6 2 3 3 2 6 2" xfId="3156"/>
    <cellStyle name="Обычный 6 2 3 3 2 7" xfId="1012"/>
    <cellStyle name="Обычный 6 2 3 3 2 7 2" xfId="3157"/>
    <cellStyle name="Обычный 6 2 3 3 2 8" xfId="1013"/>
    <cellStyle name="Обычный 6 2 3 3 2 8 2" xfId="3745"/>
    <cellStyle name="Обычный 6 2 3 3 2 9" xfId="984"/>
    <cellStyle name="Обычный 6 2 3 3 3" xfId="145"/>
    <cellStyle name="Обычный 6 2 3 3 3 2" xfId="146"/>
    <cellStyle name="Обычный 6 2 3 3 3 2 2" xfId="1016"/>
    <cellStyle name="Обычный 6 2 3 3 3 2 2 2" xfId="2720"/>
    <cellStyle name="Обычный 6 2 3 3 3 2 3" xfId="1017"/>
    <cellStyle name="Обычный 6 2 3 3 3 2 3 2" xfId="3158"/>
    <cellStyle name="Обычный 6 2 3 3 3 2 4" xfId="1018"/>
    <cellStyle name="Обычный 6 2 3 3 3 2 4 2" xfId="3159"/>
    <cellStyle name="Обычный 6 2 3 3 3 2 5" xfId="1019"/>
    <cellStyle name="Обычный 6 2 3 3 3 2 5 2" xfId="3746"/>
    <cellStyle name="Обычный 6 2 3 3 3 2 6" xfId="1015"/>
    <cellStyle name="Обычный 6 2 3 3 3 2 7" xfId="2380"/>
    <cellStyle name="Обычный 6 2 3 3 3 3" xfId="1020"/>
    <cellStyle name="Обычный 6 2 3 3 3 3 2" xfId="2721"/>
    <cellStyle name="Обычный 6 2 3 3 3 4" xfId="1021"/>
    <cellStyle name="Обычный 6 2 3 3 3 4 2" xfId="3160"/>
    <cellStyle name="Обычный 6 2 3 3 3 5" xfId="1022"/>
    <cellStyle name="Обычный 6 2 3 3 3 5 2" xfId="3161"/>
    <cellStyle name="Обычный 6 2 3 3 3 6" xfId="1023"/>
    <cellStyle name="Обычный 6 2 3 3 3 6 2" xfId="3747"/>
    <cellStyle name="Обычный 6 2 3 3 3 7" xfId="1014"/>
    <cellStyle name="Обычный 6 2 3 3 3 8" xfId="2379"/>
    <cellStyle name="Обычный 6 2 3 3 4" xfId="147"/>
    <cellStyle name="Обычный 6 2 3 3 4 2" xfId="148"/>
    <cellStyle name="Обычный 6 2 3 3 4 2 2" xfId="1026"/>
    <cellStyle name="Обычный 6 2 3 3 4 2 2 2" xfId="2722"/>
    <cellStyle name="Обычный 6 2 3 3 4 2 3" xfId="1027"/>
    <cellStyle name="Обычный 6 2 3 3 4 2 3 2" xfId="3162"/>
    <cellStyle name="Обычный 6 2 3 3 4 2 4" xfId="1028"/>
    <cellStyle name="Обычный 6 2 3 3 4 2 4 2" xfId="3163"/>
    <cellStyle name="Обычный 6 2 3 3 4 2 5" xfId="1029"/>
    <cellStyle name="Обычный 6 2 3 3 4 2 5 2" xfId="3748"/>
    <cellStyle name="Обычный 6 2 3 3 4 2 6" xfId="1025"/>
    <cellStyle name="Обычный 6 2 3 3 4 2 7" xfId="2382"/>
    <cellStyle name="Обычный 6 2 3 3 4 3" xfId="1030"/>
    <cellStyle name="Обычный 6 2 3 3 4 3 2" xfId="2723"/>
    <cellStyle name="Обычный 6 2 3 3 4 4" xfId="1031"/>
    <cellStyle name="Обычный 6 2 3 3 4 4 2" xfId="3164"/>
    <cellStyle name="Обычный 6 2 3 3 4 5" xfId="1032"/>
    <cellStyle name="Обычный 6 2 3 3 4 5 2" xfId="3165"/>
    <cellStyle name="Обычный 6 2 3 3 4 6" xfId="1033"/>
    <cellStyle name="Обычный 6 2 3 3 4 6 2" xfId="3749"/>
    <cellStyle name="Обычный 6 2 3 3 4 7" xfId="1024"/>
    <cellStyle name="Обычный 6 2 3 3 4 8" xfId="2381"/>
    <cellStyle name="Обычный 6 2 3 3 5" xfId="149"/>
    <cellStyle name="Обычный 6 2 3 3 5 2" xfId="1035"/>
    <cellStyle name="Обычный 6 2 3 3 5 2 2" xfId="2724"/>
    <cellStyle name="Обычный 6 2 3 3 5 3" xfId="1036"/>
    <cellStyle name="Обычный 6 2 3 3 5 3 2" xfId="3166"/>
    <cellStyle name="Обычный 6 2 3 3 5 4" xfId="1037"/>
    <cellStyle name="Обычный 6 2 3 3 5 4 2" xfId="3167"/>
    <cellStyle name="Обычный 6 2 3 3 5 5" xfId="1038"/>
    <cellStyle name="Обычный 6 2 3 3 5 5 2" xfId="3750"/>
    <cellStyle name="Обычный 6 2 3 3 5 6" xfId="1034"/>
    <cellStyle name="Обычный 6 2 3 3 5 7" xfId="2383"/>
    <cellStyle name="Обычный 6 2 3 3 6" xfId="1039"/>
    <cellStyle name="Обычный 6 2 3 3 6 2" xfId="2725"/>
    <cellStyle name="Обычный 6 2 3 3 7" xfId="1040"/>
    <cellStyle name="Обычный 6 2 3 3 7 2" xfId="3168"/>
    <cellStyle name="Обычный 6 2 3 3 8" xfId="1041"/>
    <cellStyle name="Обычный 6 2 3 3 8 2" xfId="3169"/>
    <cellStyle name="Обычный 6 2 3 3 9" xfId="1042"/>
    <cellStyle name="Обычный 6 2 3 3 9 2" xfId="3751"/>
    <cellStyle name="Обычный 6 2 3 4" xfId="150"/>
    <cellStyle name="Обычный 6 2 3 4 10" xfId="1043"/>
    <cellStyle name="Обычный 6 2 3 4 11" xfId="2384"/>
    <cellStyle name="Обычный 6 2 3 4 2" xfId="151"/>
    <cellStyle name="Обычный 6 2 3 4 2 10" xfId="2385"/>
    <cellStyle name="Обычный 6 2 3 4 2 2" xfId="152"/>
    <cellStyle name="Обычный 6 2 3 4 2 2 2" xfId="153"/>
    <cellStyle name="Обычный 6 2 3 4 2 2 2 2" xfId="1047"/>
    <cellStyle name="Обычный 6 2 3 4 2 2 2 2 2" xfId="2726"/>
    <cellStyle name="Обычный 6 2 3 4 2 2 2 3" xfId="1048"/>
    <cellStyle name="Обычный 6 2 3 4 2 2 2 3 2" xfId="3170"/>
    <cellStyle name="Обычный 6 2 3 4 2 2 2 4" xfId="1049"/>
    <cellStyle name="Обычный 6 2 3 4 2 2 2 4 2" xfId="3171"/>
    <cellStyle name="Обычный 6 2 3 4 2 2 2 5" xfId="1050"/>
    <cellStyle name="Обычный 6 2 3 4 2 2 2 5 2" xfId="3752"/>
    <cellStyle name="Обычный 6 2 3 4 2 2 2 6" xfId="1046"/>
    <cellStyle name="Обычный 6 2 3 4 2 2 2 7" xfId="2387"/>
    <cellStyle name="Обычный 6 2 3 4 2 2 3" xfId="1051"/>
    <cellStyle name="Обычный 6 2 3 4 2 2 3 2" xfId="2727"/>
    <cellStyle name="Обычный 6 2 3 4 2 2 4" xfId="1052"/>
    <cellStyle name="Обычный 6 2 3 4 2 2 4 2" xfId="3172"/>
    <cellStyle name="Обычный 6 2 3 4 2 2 5" xfId="1053"/>
    <cellStyle name="Обычный 6 2 3 4 2 2 5 2" xfId="3173"/>
    <cellStyle name="Обычный 6 2 3 4 2 2 6" xfId="1054"/>
    <cellStyle name="Обычный 6 2 3 4 2 2 6 2" xfId="3753"/>
    <cellStyle name="Обычный 6 2 3 4 2 2 7" xfId="1045"/>
    <cellStyle name="Обычный 6 2 3 4 2 2 8" xfId="2386"/>
    <cellStyle name="Обычный 6 2 3 4 2 3" xfId="154"/>
    <cellStyle name="Обычный 6 2 3 4 2 3 2" xfId="155"/>
    <cellStyle name="Обычный 6 2 3 4 2 3 2 2" xfId="1057"/>
    <cellStyle name="Обычный 6 2 3 4 2 3 2 2 2" xfId="2728"/>
    <cellStyle name="Обычный 6 2 3 4 2 3 2 3" xfId="1058"/>
    <cellStyle name="Обычный 6 2 3 4 2 3 2 3 2" xfId="3174"/>
    <cellStyle name="Обычный 6 2 3 4 2 3 2 4" xfId="1059"/>
    <cellStyle name="Обычный 6 2 3 4 2 3 2 4 2" xfId="3175"/>
    <cellStyle name="Обычный 6 2 3 4 2 3 2 5" xfId="1060"/>
    <cellStyle name="Обычный 6 2 3 4 2 3 2 5 2" xfId="3754"/>
    <cellStyle name="Обычный 6 2 3 4 2 3 2 6" xfId="1056"/>
    <cellStyle name="Обычный 6 2 3 4 2 3 2 7" xfId="2389"/>
    <cellStyle name="Обычный 6 2 3 4 2 3 3" xfId="1061"/>
    <cellStyle name="Обычный 6 2 3 4 2 3 3 2" xfId="2729"/>
    <cellStyle name="Обычный 6 2 3 4 2 3 4" xfId="1062"/>
    <cellStyle name="Обычный 6 2 3 4 2 3 4 2" xfId="3176"/>
    <cellStyle name="Обычный 6 2 3 4 2 3 5" xfId="1063"/>
    <cellStyle name="Обычный 6 2 3 4 2 3 5 2" xfId="3177"/>
    <cellStyle name="Обычный 6 2 3 4 2 3 6" xfId="1064"/>
    <cellStyle name="Обычный 6 2 3 4 2 3 6 2" xfId="3755"/>
    <cellStyle name="Обычный 6 2 3 4 2 3 7" xfId="1055"/>
    <cellStyle name="Обычный 6 2 3 4 2 3 8" xfId="2388"/>
    <cellStyle name="Обычный 6 2 3 4 2 4" xfId="156"/>
    <cellStyle name="Обычный 6 2 3 4 2 4 2" xfId="1066"/>
    <cellStyle name="Обычный 6 2 3 4 2 4 2 2" xfId="2730"/>
    <cellStyle name="Обычный 6 2 3 4 2 4 3" xfId="1067"/>
    <cellStyle name="Обычный 6 2 3 4 2 4 3 2" xfId="3178"/>
    <cellStyle name="Обычный 6 2 3 4 2 4 4" xfId="1068"/>
    <cellStyle name="Обычный 6 2 3 4 2 4 4 2" xfId="3179"/>
    <cellStyle name="Обычный 6 2 3 4 2 4 5" xfId="1069"/>
    <cellStyle name="Обычный 6 2 3 4 2 4 5 2" xfId="3756"/>
    <cellStyle name="Обычный 6 2 3 4 2 4 6" xfId="1065"/>
    <cellStyle name="Обычный 6 2 3 4 2 4 7" xfId="2390"/>
    <cellStyle name="Обычный 6 2 3 4 2 5" xfId="1070"/>
    <cellStyle name="Обычный 6 2 3 4 2 5 2" xfId="2731"/>
    <cellStyle name="Обычный 6 2 3 4 2 6" xfId="1071"/>
    <cellStyle name="Обычный 6 2 3 4 2 6 2" xfId="3180"/>
    <cellStyle name="Обычный 6 2 3 4 2 7" xfId="1072"/>
    <cellStyle name="Обычный 6 2 3 4 2 7 2" xfId="3181"/>
    <cellStyle name="Обычный 6 2 3 4 2 8" xfId="1073"/>
    <cellStyle name="Обычный 6 2 3 4 2 8 2" xfId="3757"/>
    <cellStyle name="Обычный 6 2 3 4 2 9" xfId="1044"/>
    <cellStyle name="Обычный 6 2 3 4 3" xfId="157"/>
    <cellStyle name="Обычный 6 2 3 4 3 2" xfId="158"/>
    <cellStyle name="Обычный 6 2 3 4 3 2 2" xfId="1076"/>
    <cellStyle name="Обычный 6 2 3 4 3 2 2 2" xfId="2732"/>
    <cellStyle name="Обычный 6 2 3 4 3 2 3" xfId="1077"/>
    <cellStyle name="Обычный 6 2 3 4 3 2 3 2" xfId="3182"/>
    <cellStyle name="Обычный 6 2 3 4 3 2 4" xfId="1078"/>
    <cellStyle name="Обычный 6 2 3 4 3 2 4 2" xfId="3183"/>
    <cellStyle name="Обычный 6 2 3 4 3 2 5" xfId="1079"/>
    <cellStyle name="Обычный 6 2 3 4 3 2 5 2" xfId="3758"/>
    <cellStyle name="Обычный 6 2 3 4 3 2 6" xfId="1075"/>
    <cellStyle name="Обычный 6 2 3 4 3 2 7" xfId="2392"/>
    <cellStyle name="Обычный 6 2 3 4 3 3" xfId="1080"/>
    <cellStyle name="Обычный 6 2 3 4 3 3 2" xfId="2733"/>
    <cellStyle name="Обычный 6 2 3 4 3 4" xfId="1081"/>
    <cellStyle name="Обычный 6 2 3 4 3 4 2" xfId="3184"/>
    <cellStyle name="Обычный 6 2 3 4 3 5" xfId="1082"/>
    <cellStyle name="Обычный 6 2 3 4 3 5 2" xfId="3185"/>
    <cellStyle name="Обычный 6 2 3 4 3 6" xfId="1083"/>
    <cellStyle name="Обычный 6 2 3 4 3 6 2" xfId="3759"/>
    <cellStyle name="Обычный 6 2 3 4 3 7" xfId="1074"/>
    <cellStyle name="Обычный 6 2 3 4 3 8" xfId="2391"/>
    <cellStyle name="Обычный 6 2 3 4 4" xfId="159"/>
    <cellStyle name="Обычный 6 2 3 4 4 2" xfId="160"/>
    <cellStyle name="Обычный 6 2 3 4 4 2 2" xfId="1086"/>
    <cellStyle name="Обычный 6 2 3 4 4 2 2 2" xfId="2734"/>
    <cellStyle name="Обычный 6 2 3 4 4 2 3" xfId="1087"/>
    <cellStyle name="Обычный 6 2 3 4 4 2 3 2" xfId="3186"/>
    <cellStyle name="Обычный 6 2 3 4 4 2 4" xfId="1088"/>
    <cellStyle name="Обычный 6 2 3 4 4 2 4 2" xfId="3187"/>
    <cellStyle name="Обычный 6 2 3 4 4 2 5" xfId="1089"/>
    <cellStyle name="Обычный 6 2 3 4 4 2 5 2" xfId="3760"/>
    <cellStyle name="Обычный 6 2 3 4 4 2 6" xfId="1085"/>
    <cellStyle name="Обычный 6 2 3 4 4 2 7" xfId="2394"/>
    <cellStyle name="Обычный 6 2 3 4 4 3" xfId="1090"/>
    <cellStyle name="Обычный 6 2 3 4 4 3 2" xfId="2735"/>
    <cellStyle name="Обычный 6 2 3 4 4 4" xfId="1091"/>
    <cellStyle name="Обычный 6 2 3 4 4 4 2" xfId="3188"/>
    <cellStyle name="Обычный 6 2 3 4 4 5" xfId="1092"/>
    <cellStyle name="Обычный 6 2 3 4 4 5 2" xfId="3189"/>
    <cellStyle name="Обычный 6 2 3 4 4 6" xfId="1093"/>
    <cellStyle name="Обычный 6 2 3 4 4 6 2" xfId="3761"/>
    <cellStyle name="Обычный 6 2 3 4 4 7" xfId="1084"/>
    <cellStyle name="Обычный 6 2 3 4 4 8" xfId="2393"/>
    <cellStyle name="Обычный 6 2 3 4 5" xfId="161"/>
    <cellStyle name="Обычный 6 2 3 4 5 2" xfId="1095"/>
    <cellStyle name="Обычный 6 2 3 4 5 2 2" xfId="2736"/>
    <cellStyle name="Обычный 6 2 3 4 5 3" xfId="1096"/>
    <cellStyle name="Обычный 6 2 3 4 5 3 2" xfId="3190"/>
    <cellStyle name="Обычный 6 2 3 4 5 4" xfId="1097"/>
    <cellStyle name="Обычный 6 2 3 4 5 4 2" xfId="3191"/>
    <cellStyle name="Обычный 6 2 3 4 5 5" xfId="1098"/>
    <cellStyle name="Обычный 6 2 3 4 5 5 2" xfId="3762"/>
    <cellStyle name="Обычный 6 2 3 4 5 6" xfId="1094"/>
    <cellStyle name="Обычный 6 2 3 4 5 7" xfId="2395"/>
    <cellStyle name="Обычный 6 2 3 4 6" xfId="1099"/>
    <cellStyle name="Обычный 6 2 3 4 6 2" xfId="2737"/>
    <cellStyle name="Обычный 6 2 3 4 7" xfId="1100"/>
    <cellStyle name="Обычный 6 2 3 4 7 2" xfId="3192"/>
    <cellStyle name="Обычный 6 2 3 4 8" xfId="1101"/>
    <cellStyle name="Обычный 6 2 3 4 8 2" xfId="3193"/>
    <cellStyle name="Обычный 6 2 3 4 9" xfId="1102"/>
    <cellStyle name="Обычный 6 2 3 4 9 2" xfId="3763"/>
    <cellStyle name="Обычный 6 2 3 5" xfId="162"/>
    <cellStyle name="Обычный 6 2 3 5 10" xfId="2396"/>
    <cellStyle name="Обычный 6 2 3 5 2" xfId="163"/>
    <cellStyle name="Обычный 6 2 3 5 2 2" xfId="164"/>
    <cellStyle name="Обычный 6 2 3 5 2 2 2" xfId="1106"/>
    <cellStyle name="Обычный 6 2 3 5 2 2 2 2" xfId="2738"/>
    <cellStyle name="Обычный 6 2 3 5 2 2 3" xfId="1107"/>
    <cellStyle name="Обычный 6 2 3 5 2 2 3 2" xfId="3194"/>
    <cellStyle name="Обычный 6 2 3 5 2 2 4" xfId="1108"/>
    <cellStyle name="Обычный 6 2 3 5 2 2 4 2" xfId="3195"/>
    <cellStyle name="Обычный 6 2 3 5 2 2 5" xfId="1109"/>
    <cellStyle name="Обычный 6 2 3 5 2 2 5 2" xfId="3764"/>
    <cellStyle name="Обычный 6 2 3 5 2 2 6" xfId="1105"/>
    <cellStyle name="Обычный 6 2 3 5 2 2 7" xfId="2398"/>
    <cellStyle name="Обычный 6 2 3 5 2 3" xfId="1110"/>
    <cellStyle name="Обычный 6 2 3 5 2 3 2" xfId="2739"/>
    <cellStyle name="Обычный 6 2 3 5 2 4" xfId="1111"/>
    <cellStyle name="Обычный 6 2 3 5 2 4 2" xfId="3196"/>
    <cellStyle name="Обычный 6 2 3 5 2 5" xfId="1112"/>
    <cellStyle name="Обычный 6 2 3 5 2 5 2" xfId="3197"/>
    <cellStyle name="Обычный 6 2 3 5 2 6" xfId="1113"/>
    <cellStyle name="Обычный 6 2 3 5 2 6 2" xfId="3765"/>
    <cellStyle name="Обычный 6 2 3 5 2 7" xfId="1104"/>
    <cellStyle name="Обычный 6 2 3 5 2 8" xfId="2397"/>
    <cellStyle name="Обычный 6 2 3 5 3" xfId="165"/>
    <cellStyle name="Обычный 6 2 3 5 3 2" xfId="166"/>
    <cellStyle name="Обычный 6 2 3 5 3 2 2" xfId="1116"/>
    <cellStyle name="Обычный 6 2 3 5 3 2 2 2" xfId="2740"/>
    <cellStyle name="Обычный 6 2 3 5 3 2 3" xfId="1117"/>
    <cellStyle name="Обычный 6 2 3 5 3 2 3 2" xfId="3198"/>
    <cellStyle name="Обычный 6 2 3 5 3 2 4" xfId="1118"/>
    <cellStyle name="Обычный 6 2 3 5 3 2 4 2" xfId="3199"/>
    <cellStyle name="Обычный 6 2 3 5 3 2 5" xfId="1119"/>
    <cellStyle name="Обычный 6 2 3 5 3 2 5 2" xfId="3766"/>
    <cellStyle name="Обычный 6 2 3 5 3 2 6" xfId="1115"/>
    <cellStyle name="Обычный 6 2 3 5 3 2 7" xfId="2400"/>
    <cellStyle name="Обычный 6 2 3 5 3 3" xfId="1120"/>
    <cellStyle name="Обычный 6 2 3 5 3 3 2" xfId="2741"/>
    <cellStyle name="Обычный 6 2 3 5 3 4" xfId="1121"/>
    <cellStyle name="Обычный 6 2 3 5 3 4 2" xfId="3200"/>
    <cellStyle name="Обычный 6 2 3 5 3 5" xfId="1122"/>
    <cellStyle name="Обычный 6 2 3 5 3 5 2" xfId="3201"/>
    <cellStyle name="Обычный 6 2 3 5 3 6" xfId="1123"/>
    <cellStyle name="Обычный 6 2 3 5 3 6 2" xfId="3767"/>
    <cellStyle name="Обычный 6 2 3 5 3 7" xfId="1114"/>
    <cellStyle name="Обычный 6 2 3 5 3 8" xfId="2399"/>
    <cellStyle name="Обычный 6 2 3 5 4" xfId="167"/>
    <cellStyle name="Обычный 6 2 3 5 4 2" xfId="1125"/>
    <cellStyle name="Обычный 6 2 3 5 4 2 2" xfId="2742"/>
    <cellStyle name="Обычный 6 2 3 5 4 3" xfId="1126"/>
    <cellStyle name="Обычный 6 2 3 5 4 3 2" xfId="3202"/>
    <cellStyle name="Обычный 6 2 3 5 4 4" xfId="1127"/>
    <cellStyle name="Обычный 6 2 3 5 4 4 2" xfId="3203"/>
    <cellStyle name="Обычный 6 2 3 5 4 5" xfId="1128"/>
    <cellStyle name="Обычный 6 2 3 5 4 5 2" xfId="3768"/>
    <cellStyle name="Обычный 6 2 3 5 4 6" xfId="1124"/>
    <cellStyle name="Обычный 6 2 3 5 4 7" xfId="2401"/>
    <cellStyle name="Обычный 6 2 3 5 5" xfId="1129"/>
    <cellStyle name="Обычный 6 2 3 5 5 2" xfId="2743"/>
    <cellStyle name="Обычный 6 2 3 5 6" xfId="1130"/>
    <cellStyle name="Обычный 6 2 3 5 6 2" xfId="3204"/>
    <cellStyle name="Обычный 6 2 3 5 7" xfId="1131"/>
    <cellStyle name="Обычный 6 2 3 5 7 2" xfId="3205"/>
    <cellStyle name="Обычный 6 2 3 5 8" xfId="1132"/>
    <cellStyle name="Обычный 6 2 3 5 8 2" xfId="3769"/>
    <cellStyle name="Обычный 6 2 3 5 9" xfId="1103"/>
    <cellStyle name="Обычный 6 2 3 6" xfId="168"/>
    <cellStyle name="Обычный 6 2 3 6 2" xfId="169"/>
    <cellStyle name="Обычный 6 2 3 6 2 2" xfId="1135"/>
    <cellStyle name="Обычный 6 2 3 6 2 2 2" xfId="2744"/>
    <cellStyle name="Обычный 6 2 3 6 2 3" xfId="1136"/>
    <cellStyle name="Обычный 6 2 3 6 2 3 2" xfId="3206"/>
    <cellStyle name="Обычный 6 2 3 6 2 4" xfId="1137"/>
    <cellStyle name="Обычный 6 2 3 6 2 4 2" xfId="3207"/>
    <cellStyle name="Обычный 6 2 3 6 2 5" xfId="1138"/>
    <cellStyle name="Обычный 6 2 3 6 2 5 2" xfId="3770"/>
    <cellStyle name="Обычный 6 2 3 6 2 6" xfId="1134"/>
    <cellStyle name="Обычный 6 2 3 6 2 7" xfId="2403"/>
    <cellStyle name="Обычный 6 2 3 6 3" xfId="1139"/>
    <cellStyle name="Обычный 6 2 3 6 3 2" xfId="2745"/>
    <cellStyle name="Обычный 6 2 3 6 4" xfId="1140"/>
    <cellStyle name="Обычный 6 2 3 6 4 2" xfId="3208"/>
    <cellStyle name="Обычный 6 2 3 6 5" xfId="1141"/>
    <cellStyle name="Обычный 6 2 3 6 5 2" xfId="3209"/>
    <cellStyle name="Обычный 6 2 3 6 6" xfId="1142"/>
    <cellStyle name="Обычный 6 2 3 6 6 2" xfId="3771"/>
    <cellStyle name="Обычный 6 2 3 6 7" xfId="1133"/>
    <cellStyle name="Обычный 6 2 3 6 8" xfId="2402"/>
    <cellStyle name="Обычный 6 2 3 7" xfId="170"/>
    <cellStyle name="Обычный 6 2 3 7 2" xfId="171"/>
    <cellStyle name="Обычный 6 2 3 7 2 2" xfId="1145"/>
    <cellStyle name="Обычный 6 2 3 7 2 2 2" xfId="2746"/>
    <cellStyle name="Обычный 6 2 3 7 2 3" xfId="1146"/>
    <cellStyle name="Обычный 6 2 3 7 2 3 2" xfId="3210"/>
    <cellStyle name="Обычный 6 2 3 7 2 4" xfId="1147"/>
    <cellStyle name="Обычный 6 2 3 7 2 4 2" xfId="3211"/>
    <cellStyle name="Обычный 6 2 3 7 2 5" xfId="1148"/>
    <cellStyle name="Обычный 6 2 3 7 2 5 2" xfId="3772"/>
    <cellStyle name="Обычный 6 2 3 7 2 6" xfId="1144"/>
    <cellStyle name="Обычный 6 2 3 7 2 7" xfId="2405"/>
    <cellStyle name="Обычный 6 2 3 7 3" xfId="1149"/>
    <cellStyle name="Обычный 6 2 3 7 3 2" xfId="2747"/>
    <cellStyle name="Обычный 6 2 3 7 4" xfId="1150"/>
    <cellStyle name="Обычный 6 2 3 7 4 2" xfId="3212"/>
    <cellStyle name="Обычный 6 2 3 7 5" xfId="1151"/>
    <cellStyle name="Обычный 6 2 3 7 5 2" xfId="3213"/>
    <cellStyle name="Обычный 6 2 3 7 6" xfId="1152"/>
    <cellStyle name="Обычный 6 2 3 7 6 2" xfId="3773"/>
    <cellStyle name="Обычный 6 2 3 7 7" xfId="1143"/>
    <cellStyle name="Обычный 6 2 3 7 8" xfId="2404"/>
    <cellStyle name="Обычный 6 2 3 8" xfId="172"/>
    <cellStyle name="Обычный 6 2 3 8 2" xfId="173"/>
    <cellStyle name="Обычный 6 2 3 8 2 2" xfId="1155"/>
    <cellStyle name="Обычный 6 2 3 8 2 2 2" xfId="2748"/>
    <cellStyle name="Обычный 6 2 3 8 2 3" xfId="1156"/>
    <cellStyle name="Обычный 6 2 3 8 2 3 2" xfId="3214"/>
    <cellStyle name="Обычный 6 2 3 8 2 4" xfId="1157"/>
    <cellStyle name="Обычный 6 2 3 8 2 4 2" xfId="3215"/>
    <cellStyle name="Обычный 6 2 3 8 2 5" xfId="1158"/>
    <cellStyle name="Обычный 6 2 3 8 2 5 2" xfId="3774"/>
    <cellStyle name="Обычный 6 2 3 8 2 6" xfId="1154"/>
    <cellStyle name="Обычный 6 2 3 8 2 7" xfId="2407"/>
    <cellStyle name="Обычный 6 2 3 8 3" xfId="1159"/>
    <cellStyle name="Обычный 6 2 3 8 3 2" xfId="2749"/>
    <cellStyle name="Обычный 6 2 3 8 4" xfId="1160"/>
    <cellStyle name="Обычный 6 2 3 8 4 2" xfId="3216"/>
    <cellStyle name="Обычный 6 2 3 8 5" xfId="1161"/>
    <cellStyle name="Обычный 6 2 3 8 5 2" xfId="3217"/>
    <cellStyle name="Обычный 6 2 3 8 6" xfId="1162"/>
    <cellStyle name="Обычный 6 2 3 8 6 2" xfId="3775"/>
    <cellStyle name="Обычный 6 2 3 8 7" xfId="1153"/>
    <cellStyle name="Обычный 6 2 3 8 8" xfId="2406"/>
    <cellStyle name="Обычный 6 2 3 9" xfId="174"/>
    <cellStyle name="Обычный 6 2 3 9 2" xfId="1164"/>
    <cellStyle name="Обычный 6 2 3 9 2 2" xfId="2750"/>
    <cellStyle name="Обычный 6 2 3 9 3" xfId="1165"/>
    <cellStyle name="Обычный 6 2 3 9 3 2" xfId="3218"/>
    <cellStyle name="Обычный 6 2 3 9 4" xfId="1166"/>
    <cellStyle name="Обычный 6 2 3 9 4 2" xfId="3219"/>
    <cellStyle name="Обычный 6 2 3 9 5" xfId="1167"/>
    <cellStyle name="Обычный 6 2 3 9 5 2" xfId="3776"/>
    <cellStyle name="Обычный 6 2 3 9 6" xfId="1163"/>
    <cellStyle name="Обычный 6 2 3 9 7" xfId="2408"/>
    <cellStyle name="Обычный 6 2 4" xfId="175"/>
    <cellStyle name="Обычный 6 2 4 10" xfId="1168"/>
    <cellStyle name="Обычный 6 2 4 11" xfId="2409"/>
    <cellStyle name="Обычный 6 2 4 2" xfId="176"/>
    <cellStyle name="Обычный 6 2 4 2 10" xfId="2410"/>
    <cellStyle name="Обычный 6 2 4 2 2" xfId="177"/>
    <cellStyle name="Обычный 6 2 4 2 2 2" xfId="178"/>
    <cellStyle name="Обычный 6 2 4 2 2 2 2" xfId="1172"/>
    <cellStyle name="Обычный 6 2 4 2 2 2 2 2" xfId="2751"/>
    <cellStyle name="Обычный 6 2 4 2 2 2 3" xfId="1173"/>
    <cellStyle name="Обычный 6 2 4 2 2 2 3 2" xfId="3220"/>
    <cellStyle name="Обычный 6 2 4 2 2 2 4" xfId="1174"/>
    <cellStyle name="Обычный 6 2 4 2 2 2 4 2" xfId="3221"/>
    <cellStyle name="Обычный 6 2 4 2 2 2 5" xfId="1175"/>
    <cellStyle name="Обычный 6 2 4 2 2 2 5 2" xfId="3777"/>
    <cellStyle name="Обычный 6 2 4 2 2 2 6" xfId="1171"/>
    <cellStyle name="Обычный 6 2 4 2 2 2 7" xfId="2412"/>
    <cellStyle name="Обычный 6 2 4 2 2 3" xfId="1176"/>
    <cellStyle name="Обычный 6 2 4 2 2 3 2" xfId="2752"/>
    <cellStyle name="Обычный 6 2 4 2 2 4" xfId="1177"/>
    <cellStyle name="Обычный 6 2 4 2 2 4 2" xfId="3222"/>
    <cellStyle name="Обычный 6 2 4 2 2 5" xfId="1178"/>
    <cellStyle name="Обычный 6 2 4 2 2 5 2" xfId="3223"/>
    <cellStyle name="Обычный 6 2 4 2 2 6" xfId="1179"/>
    <cellStyle name="Обычный 6 2 4 2 2 6 2" xfId="3778"/>
    <cellStyle name="Обычный 6 2 4 2 2 7" xfId="1170"/>
    <cellStyle name="Обычный 6 2 4 2 2 8" xfId="2411"/>
    <cellStyle name="Обычный 6 2 4 2 3" xfId="179"/>
    <cellStyle name="Обычный 6 2 4 2 3 2" xfId="180"/>
    <cellStyle name="Обычный 6 2 4 2 3 2 2" xfId="1182"/>
    <cellStyle name="Обычный 6 2 4 2 3 2 2 2" xfId="2753"/>
    <cellStyle name="Обычный 6 2 4 2 3 2 3" xfId="1183"/>
    <cellStyle name="Обычный 6 2 4 2 3 2 3 2" xfId="3224"/>
    <cellStyle name="Обычный 6 2 4 2 3 2 4" xfId="1184"/>
    <cellStyle name="Обычный 6 2 4 2 3 2 4 2" xfId="3225"/>
    <cellStyle name="Обычный 6 2 4 2 3 2 5" xfId="1185"/>
    <cellStyle name="Обычный 6 2 4 2 3 2 5 2" xfId="3779"/>
    <cellStyle name="Обычный 6 2 4 2 3 2 6" xfId="1181"/>
    <cellStyle name="Обычный 6 2 4 2 3 2 7" xfId="2414"/>
    <cellStyle name="Обычный 6 2 4 2 3 3" xfId="1186"/>
    <cellStyle name="Обычный 6 2 4 2 3 3 2" xfId="2754"/>
    <cellStyle name="Обычный 6 2 4 2 3 4" xfId="1187"/>
    <cellStyle name="Обычный 6 2 4 2 3 4 2" xfId="3226"/>
    <cellStyle name="Обычный 6 2 4 2 3 5" xfId="1188"/>
    <cellStyle name="Обычный 6 2 4 2 3 5 2" xfId="3227"/>
    <cellStyle name="Обычный 6 2 4 2 3 6" xfId="1189"/>
    <cellStyle name="Обычный 6 2 4 2 3 6 2" xfId="3780"/>
    <cellStyle name="Обычный 6 2 4 2 3 7" xfId="1180"/>
    <cellStyle name="Обычный 6 2 4 2 3 8" xfId="2413"/>
    <cellStyle name="Обычный 6 2 4 2 4" xfId="181"/>
    <cellStyle name="Обычный 6 2 4 2 4 2" xfId="1191"/>
    <cellStyle name="Обычный 6 2 4 2 4 2 2" xfId="2755"/>
    <cellStyle name="Обычный 6 2 4 2 4 3" xfId="1192"/>
    <cellStyle name="Обычный 6 2 4 2 4 3 2" xfId="3228"/>
    <cellStyle name="Обычный 6 2 4 2 4 4" xfId="1193"/>
    <cellStyle name="Обычный 6 2 4 2 4 4 2" xfId="3229"/>
    <cellStyle name="Обычный 6 2 4 2 4 5" xfId="1194"/>
    <cellStyle name="Обычный 6 2 4 2 4 5 2" xfId="3781"/>
    <cellStyle name="Обычный 6 2 4 2 4 6" xfId="1190"/>
    <cellStyle name="Обычный 6 2 4 2 4 7" xfId="2415"/>
    <cellStyle name="Обычный 6 2 4 2 5" xfId="1195"/>
    <cellStyle name="Обычный 6 2 4 2 5 2" xfId="2756"/>
    <cellStyle name="Обычный 6 2 4 2 6" xfId="1196"/>
    <cellStyle name="Обычный 6 2 4 2 6 2" xfId="3230"/>
    <cellStyle name="Обычный 6 2 4 2 7" xfId="1197"/>
    <cellStyle name="Обычный 6 2 4 2 7 2" xfId="3231"/>
    <cellStyle name="Обычный 6 2 4 2 8" xfId="1198"/>
    <cellStyle name="Обычный 6 2 4 2 8 2" xfId="3782"/>
    <cellStyle name="Обычный 6 2 4 2 9" xfId="1169"/>
    <cellStyle name="Обычный 6 2 4 3" xfId="182"/>
    <cellStyle name="Обычный 6 2 4 3 2" xfId="183"/>
    <cellStyle name="Обычный 6 2 4 3 2 2" xfId="1201"/>
    <cellStyle name="Обычный 6 2 4 3 2 2 2" xfId="2757"/>
    <cellStyle name="Обычный 6 2 4 3 2 3" xfId="1202"/>
    <cellStyle name="Обычный 6 2 4 3 2 3 2" xfId="3232"/>
    <cellStyle name="Обычный 6 2 4 3 2 4" xfId="1203"/>
    <cellStyle name="Обычный 6 2 4 3 2 4 2" xfId="3233"/>
    <cellStyle name="Обычный 6 2 4 3 2 5" xfId="1204"/>
    <cellStyle name="Обычный 6 2 4 3 2 5 2" xfId="3783"/>
    <cellStyle name="Обычный 6 2 4 3 2 6" xfId="1200"/>
    <cellStyle name="Обычный 6 2 4 3 2 7" xfId="2417"/>
    <cellStyle name="Обычный 6 2 4 3 3" xfId="1205"/>
    <cellStyle name="Обычный 6 2 4 3 3 2" xfId="2758"/>
    <cellStyle name="Обычный 6 2 4 3 4" xfId="1206"/>
    <cellStyle name="Обычный 6 2 4 3 4 2" xfId="3234"/>
    <cellStyle name="Обычный 6 2 4 3 5" xfId="1207"/>
    <cellStyle name="Обычный 6 2 4 3 5 2" xfId="3235"/>
    <cellStyle name="Обычный 6 2 4 3 6" xfId="1208"/>
    <cellStyle name="Обычный 6 2 4 3 6 2" xfId="3784"/>
    <cellStyle name="Обычный 6 2 4 3 7" xfId="1199"/>
    <cellStyle name="Обычный 6 2 4 3 8" xfId="2416"/>
    <cellStyle name="Обычный 6 2 4 4" xfId="184"/>
    <cellStyle name="Обычный 6 2 4 4 2" xfId="185"/>
    <cellStyle name="Обычный 6 2 4 4 2 2" xfId="1211"/>
    <cellStyle name="Обычный 6 2 4 4 2 2 2" xfId="2759"/>
    <cellStyle name="Обычный 6 2 4 4 2 3" xfId="1212"/>
    <cellStyle name="Обычный 6 2 4 4 2 3 2" xfId="3236"/>
    <cellStyle name="Обычный 6 2 4 4 2 4" xfId="1213"/>
    <cellStyle name="Обычный 6 2 4 4 2 4 2" xfId="3237"/>
    <cellStyle name="Обычный 6 2 4 4 2 5" xfId="1214"/>
    <cellStyle name="Обычный 6 2 4 4 2 5 2" xfId="3785"/>
    <cellStyle name="Обычный 6 2 4 4 2 6" xfId="1210"/>
    <cellStyle name="Обычный 6 2 4 4 2 7" xfId="2419"/>
    <cellStyle name="Обычный 6 2 4 4 3" xfId="1215"/>
    <cellStyle name="Обычный 6 2 4 4 3 2" xfId="2760"/>
    <cellStyle name="Обычный 6 2 4 4 4" xfId="1216"/>
    <cellStyle name="Обычный 6 2 4 4 4 2" xfId="3238"/>
    <cellStyle name="Обычный 6 2 4 4 5" xfId="1217"/>
    <cellStyle name="Обычный 6 2 4 4 5 2" xfId="3239"/>
    <cellStyle name="Обычный 6 2 4 4 6" xfId="1218"/>
    <cellStyle name="Обычный 6 2 4 4 6 2" xfId="3786"/>
    <cellStyle name="Обычный 6 2 4 4 7" xfId="1209"/>
    <cellStyle name="Обычный 6 2 4 4 8" xfId="2418"/>
    <cellStyle name="Обычный 6 2 4 5" xfId="186"/>
    <cellStyle name="Обычный 6 2 4 5 2" xfId="1220"/>
    <cellStyle name="Обычный 6 2 4 5 2 2" xfId="2761"/>
    <cellStyle name="Обычный 6 2 4 5 3" xfId="1221"/>
    <cellStyle name="Обычный 6 2 4 5 3 2" xfId="3240"/>
    <cellStyle name="Обычный 6 2 4 5 4" xfId="1222"/>
    <cellStyle name="Обычный 6 2 4 5 4 2" xfId="3241"/>
    <cellStyle name="Обычный 6 2 4 5 5" xfId="1223"/>
    <cellStyle name="Обычный 6 2 4 5 5 2" xfId="3787"/>
    <cellStyle name="Обычный 6 2 4 5 6" xfId="1219"/>
    <cellStyle name="Обычный 6 2 4 5 7" xfId="2420"/>
    <cellStyle name="Обычный 6 2 4 6" xfId="1224"/>
    <cellStyle name="Обычный 6 2 4 6 2" xfId="2762"/>
    <cellStyle name="Обычный 6 2 4 7" xfId="1225"/>
    <cellStyle name="Обычный 6 2 4 7 2" xfId="3242"/>
    <cellStyle name="Обычный 6 2 4 8" xfId="1226"/>
    <cellStyle name="Обычный 6 2 4 8 2" xfId="3243"/>
    <cellStyle name="Обычный 6 2 4 9" xfId="1227"/>
    <cellStyle name="Обычный 6 2 4 9 2" xfId="3788"/>
    <cellStyle name="Обычный 6 2 5" xfId="187"/>
    <cellStyle name="Обычный 6 2 5 10" xfId="1228"/>
    <cellStyle name="Обычный 6 2 5 11" xfId="2421"/>
    <cellStyle name="Обычный 6 2 5 2" xfId="188"/>
    <cellStyle name="Обычный 6 2 5 2 10" xfId="2422"/>
    <cellStyle name="Обычный 6 2 5 2 2" xfId="189"/>
    <cellStyle name="Обычный 6 2 5 2 2 2" xfId="190"/>
    <cellStyle name="Обычный 6 2 5 2 2 2 2" xfId="1232"/>
    <cellStyle name="Обычный 6 2 5 2 2 2 2 2" xfId="2763"/>
    <cellStyle name="Обычный 6 2 5 2 2 2 3" xfId="1233"/>
    <cellStyle name="Обычный 6 2 5 2 2 2 3 2" xfId="3244"/>
    <cellStyle name="Обычный 6 2 5 2 2 2 4" xfId="1234"/>
    <cellStyle name="Обычный 6 2 5 2 2 2 4 2" xfId="3245"/>
    <cellStyle name="Обычный 6 2 5 2 2 2 5" xfId="1235"/>
    <cellStyle name="Обычный 6 2 5 2 2 2 5 2" xfId="3789"/>
    <cellStyle name="Обычный 6 2 5 2 2 2 6" xfId="1231"/>
    <cellStyle name="Обычный 6 2 5 2 2 2 7" xfId="2424"/>
    <cellStyle name="Обычный 6 2 5 2 2 3" xfId="1236"/>
    <cellStyle name="Обычный 6 2 5 2 2 3 2" xfId="2764"/>
    <cellStyle name="Обычный 6 2 5 2 2 4" xfId="1237"/>
    <cellStyle name="Обычный 6 2 5 2 2 4 2" xfId="3246"/>
    <cellStyle name="Обычный 6 2 5 2 2 5" xfId="1238"/>
    <cellStyle name="Обычный 6 2 5 2 2 5 2" xfId="3247"/>
    <cellStyle name="Обычный 6 2 5 2 2 6" xfId="1239"/>
    <cellStyle name="Обычный 6 2 5 2 2 6 2" xfId="3790"/>
    <cellStyle name="Обычный 6 2 5 2 2 7" xfId="1230"/>
    <cellStyle name="Обычный 6 2 5 2 2 8" xfId="2423"/>
    <cellStyle name="Обычный 6 2 5 2 3" xfId="191"/>
    <cellStyle name="Обычный 6 2 5 2 3 2" xfId="192"/>
    <cellStyle name="Обычный 6 2 5 2 3 2 2" xfId="1242"/>
    <cellStyle name="Обычный 6 2 5 2 3 2 2 2" xfId="2765"/>
    <cellStyle name="Обычный 6 2 5 2 3 2 3" xfId="1243"/>
    <cellStyle name="Обычный 6 2 5 2 3 2 3 2" xfId="3248"/>
    <cellStyle name="Обычный 6 2 5 2 3 2 4" xfId="1244"/>
    <cellStyle name="Обычный 6 2 5 2 3 2 4 2" xfId="3249"/>
    <cellStyle name="Обычный 6 2 5 2 3 2 5" xfId="1245"/>
    <cellStyle name="Обычный 6 2 5 2 3 2 5 2" xfId="3791"/>
    <cellStyle name="Обычный 6 2 5 2 3 2 6" xfId="1241"/>
    <cellStyle name="Обычный 6 2 5 2 3 2 7" xfId="2426"/>
    <cellStyle name="Обычный 6 2 5 2 3 3" xfId="1246"/>
    <cellStyle name="Обычный 6 2 5 2 3 3 2" xfId="2766"/>
    <cellStyle name="Обычный 6 2 5 2 3 4" xfId="1247"/>
    <cellStyle name="Обычный 6 2 5 2 3 4 2" xfId="3250"/>
    <cellStyle name="Обычный 6 2 5 2 3 5" xfId="1248"/>
    <cellStyle name="Обычный 6 2 5 2 3 5 2" xfId="3251"/>
    <cellStyle name="Обычный 6 2 5 2 3 6" xfId="1249"/>
    <cellStyle name="Обычный 6 2 5 2 3 6 2" xfId="3792"/>
    <cellStyle name="Обычный 6 2 5 2 3 7" xfId="1240"/>
    <cellStyle name="Обычный 6 2 5 2 3 8" xfId="2425"/>
    <cellStyle name="Обычный 6 2 5 2 4" xfId="193"/>
    <cellStyle name="Обычный 6 2 5 2 4 2" xfId="1251"/>
    <cellStyle name="Обычный 6 2 5 2 4 2 2" xfId="2767"/>
    <cellStyle name="Обычный 6 2 5 2 4 3" xfId="1252"/>
    <cellStyle name="Обычный 6 2 5 2 4 3 2" xfId="3252"/>
    <cellStyle name="Обычный 6 2 5 2 4 4" xfId="1253"/>
    <cellStyle name="Обычный 6 2 5 2 4 4 2" xfId="3253"/>
    <cellStyle name="Обычный 6 2 5 2 4 5" xfId="1254"/>
    <cellStyle name="Обычный 6 2 5 2 4 5 2" xfId="3793"/>
    <cellStyle name="Обычный 6 2 5 2 4 6" xfId="1250"/>
    <cellStyle name="Обычный 6 2 5 2 4 7" xfId="2427"/>
    <cellStyle name="Обычный 6 2 5 2 5" xfId="1255"/>
    <cellStyle name="Обычный 6 2 5 2 5 2" xfId="2768"/>
    <cellStyle name="Обычный 6 2 5 2 6" xfId="1256"/>
    <cellStyle name="Обычный 6 2 5 2 6 2" xfId="3254"/>
    <cellStyle name="Обычный 6 2 5 2 7" xfId="1257"/>
    <cellStyle name="Обычный 6 2 5 2 7 2" xfId="3255"/>
    <cellStyle name="Обычный 6 2 5 2 8" xfId="1258"/>
    <cellStyle name="Обычный 6 2 5 2 8 2" xfId="3794"/>
    <cellStyle name="Обычный 6 2 5 2 9" xfId="1229"/>
    <cellStyle name="Обычный 6 2 5 3" xfId="194"/>
    <cellStyle name="Обычный 6 2 5 3 2" xfId="195"/>
    <cellStyle name="Обычный 6 2 5 3 2 2" xfId="1261"/>
    <cellStyle name="Обычный 6 2 5 3 2 2 2" xfId="2769"/>
    <cellStyle name="Обычный 6 2 5 3 2 3" xfId="1262"/>
    <cellStyle name="Обычный 6 2 5 3 2 3 2" xfId="3256"/>
    <cellStyle name="Обычный 6 2 5 3 2 4" xfId="1263"/>
    <cellStyle name="Обычный 6 2 5 3 2 4 2" xfId="3257"/>
    <cellStyle name="Обычный 6 2 5 3 2 5" xfId="1264"/>
    <cellStyle name="Обычный 6 2 5 3 2 5 2" xfId="3795"/>
    <cellStyle name="Обычный 6 2 5 3 2 6" xfId="1260"/>
    <cellStyle name="Обычный 6 2 5 3 2 7" xfId="2429"/>
    <cellStyle name="Обычный 6 2 5 3 3" xfId="1265"/>
    <cellStyle name="Обычный 6 2 5 3 3 2" xfId="2770"/>
    <cellStyle name="Обычный 6 2 5 3 4" xfId="1266"/>
    <cellStyle name="Обычный 6 2 5 3 4 2" xfId="3258"/>
    <cellStyle name="Обычный 6 2 5 3 5" xfId="1267"/>
    <cellStyle name="Обычный 6 2 5 3 5 2" xfId="3259"/>
    <cellStyle name="Обычный 6 2 5 3 6" xfId="1268"/>
    <cellStyle name="Обычный 6 2 5 3 6 2" xfId="3796"/>
    <cellStyle name="Обычный 6 2 5 3 7" xfId="1259"/>
    <cellStyle name="Обычный 6 2 5 3 8" xfId="2428"/>
    <cellStyle name="Обычный 6 2 5 4" xfId="196"/>
    <cellStyle name="Обычный 6 2 5 4 2" xfId="197"/>
    <cellStyle name="Обычный 6 2 5 4 2 2" xfId="1271"/>
    <cellStyle name="Обычный 6 2 5 4 2 2 2" xfId="2771"/>
    <cellStyle name="Обычный 6 2 5 4 2 3" xfId="1272"/>
    <cellStyle name="Обычный 6 2 5 4 2 3 2" xfId="3260"/>
    <cellStyle name="Обычный 6 2 5 4 2 4" xfId="1273"/>
    <cellStyle name="Обычный 6 2 5 4 2 4 2" xfId="3261"/>
    <cellStyle name="Обычный 6 2 5 4 2 5" xfId="1274"/>
    <cellStyle name="Обычный 6 2 5 4 2 5 2" xfId="3797"/>
    <cellStyle name="Обычный 6 2 5 4 2 6" xfId="1270"/>
    <cellStyle name="Обычный 6 2 5 4 2 7" xfId="2431"/>
    <cellStyle name="Обычный 6 2 5 4 3" xfId="1275"/>
    <cellStyle name="Обычный 6 2 5 4 3 2" xfId="2772"/>
    <cellStyle name="Обычный 6 2 5 4 4" xfId="1276"/>
    <cellStyle name="Обычный 6 2 5 4 4 2" xfId="3262"/>
    <cellStyle name="Обычный 6 2 5 4 5" xfId="1277"/>
    <cellStyle name="Обычный 6 2 5 4 5 2" xfId="3263"/>
    <cellStyle name="Обычный 6 2 5 4 6" xfId="1278"/>
    <cellStyle name="Обычный 6 2 5 4 6 2" xfId="3798"/>
    <cellStyle name="Обычный 6 2 5 4 7" xfId="1269"/>
    <cellStyle name="Обычный 6 2 5 4 8" xfId="2430"/>
    <cellStyle name="Обычный 6 2 5 5" xfId="198"/>
    <cellStyle name="Обычный 6 2 5 5 2" xfId="1280"/>
    <cellStyle name="Обычный 6 2 5 5 2 2" xfId="2773"/>
    <cellStyle name="Обычный 6 2 5 5 3" xfId="1281"/>
    <cellStyle name="Обычный 6 2 5 5 3 2" xfId="3264"/>
    <cellStyle name="Обычный 6 2 5 5 4" xfId="1282"/>
    <cellStyle name="Обычный 6 2 5 5 4 2" xfId="3265"/>
    <cellStyle name="Обычный 6 2 5 5 5" xfId="1283"/>
    <cellStyle name="Обычный 6 2 5 5 5 2" xfId="3799"/>
    <cellStyle name="Обычный 6 2 5 5 6" xfId="1279"/>
    <cellStyle name="Обычный 6 2 5 5 7" xfId="2432"/>
    <cellStyle name="Обычный 6 2 5 6" xfId="1284"/>
    <cellStyle name="Обычный 6 2 5 6 2" xfId="2774"/>
    <cellStyle name="Обычный 6 2 5 7" xfId="1285"/>
    <cellStyle name="Обычный 6 2 5 7 2" xfId="3266"/>
    <cellStyle name="Обычный 6 2 5 8" xfId="1286"/>
    <cellStyle name="Обычный 6 2 5 8 2" xfId="3267"/>
    <cellStyle name="Обычный 6 2 5 9" xfId="1287"/>
    <cellStyle name="Обычный 6 2 5 9 2" xfId="3800"/>
    <cellStyle name="Обычный 6 2 6" xfId="199"/>
    <cellStyle name="Обычный 6 2 6 10" xfId="2433"/>
    <cellStyle name="Обычный 6 2 6 2" xfId="200"/>
    <cellStyle name="Обычный 6 2 6 2 2" xfId="201"/>
    <cellStyle name="Обычный 6 2 6 2 2 2" xfId="1291"/>
    <cellStyle name="Обычный 6 2 6 2 2 2 2" xfId="2775"/>
    <cellStyle name="Обычный 6 2 6 2 2 3" xfId="1292"/>
    <cellStyle name="Обычный 6 2 6 2 2 3 2" xfId="3268"/>
    <cellStyle name="Обычный 6 2 6 2 2 4" xfId="1293"/>
    <cellStyle name="Обычный 6 2 6 2 2 4 2" xfId="3269"/>
    <cellStyle name="Обычный 6 2 6 2 2 5" xfId="1294"/>
    <cellStyle name="Обычный 6 2 6 2 2 5 2" xfId="3801"/>
    <cellStyle name="Обычный 6 2 6 2 2 6" xfId="1290"/>
    <cellStyle name="Обычный 6 2 6 2 2 7" xfId="2435"/>
    <cellStyle name="Обычный 6 2 6 2 3" xfId="1295"/>
    <cellStyle name="Обычный 6 2 6 2 3 2" xfId="2776"/>
    <cellStyle name="Обычный 6 2 6 2 4" xfId="1296"/>
    <cellStyle name="Обычный 6 2 6 2 4 2" xfId="3270"/>
    <cellStyle name="Обычный 6 2 6 2 5" xfId="1297"/>
    <cellStyle name="Обычный 6 2 6 2 5 2" xfId="3271"/>
    <cellStyle name="Обычный 6 2 6 2 6" xfId="1298"/>
    <cellStyle name="Обычный 6 2 6 2 6 2" xfId="3802"/>
    <cellStyle name="Обычный 6 2 6 2 7" xfId="1289"/>
    <cellStyle name="Обычный 6 2 6 2 8" xfId="2434"/>
    <cellStyle name="Обычный 6 2 6 3" xfId="202"/>
    <cellStyle name="Обычный 6 2 6 3 2" xfId="203"/>
    <cellStyle name="Обычный 6 2 6 3 2 2" xfId="1301"/>
    <cellStyle name="Обычный 6 2 6 3 2 2 2" xfId="2777"/>
    <cellStyle name="Обычный 6 2 6 3 2 3" xfId="1302"/>
    <cellStyle name="Обычный 6 2 6 3 2 3 2" xfId="3272"/>
    <cellStyle name="Обычный 6 2 6 3 2 4" xfId="1303"/>
    <cellStyle name="Обычный 6 2 6 3 2 4 2" xfId="3273"/>
    <cellStyle name="Обычный 6 2 6 3 2 5" xfId="1304"/>
    <cellStyle name="Обычный 6 2 6 3 2 5 2" xfId="3803"/>
    <cellStyle name="Обычный 6 2 6 3 2 6" xfId="1300"/>
    <cellStyle name="Обычный 6 2 6 3 2 7" xfId="2437"/>
    <cellStyle name="Обычный 6 2 6 3 3" xfId="1305"/>
    <cellStyle name="Обычный 6 2 6 3 3 2" xfId="2778"/>
    <cellStyle name="Обычный 6 2 6 3 4" xfId="1306"/>
    <cellStyle name="Обычный 6 2 6 3 4 2" xfId="3274"/>
    <cellStyle name="Обычный 6 2 6 3 5" xfId="1307"/>
    <cellStyle name="Обычный 6 2 6 3 5 2" xfId="3275"/>
    <cellStyle name="Обычный 6 2 6 3 6" xfId="1308"/>
    <cellStyle name="Обычный 6 2 6 3 6 2" xfId="3804"/>
    <cellStyle name="Обычный 6 2 6 3 7" xfId="1299"/>
    <cellStyle name="Обычный 6 2 6 3 8" xfId="2436"/>
    <cellStyle name="Обычный 6 2 6 4" xfId="204"/>
    <cellStyle name="Обычный 6 2 6 4 2" xfId="1310"/>
    <cellStyle name="Обычный 6 2 6 4 2 2" xfId="2779"/>
    <cellStyle name="Обычный 6 2 6 4 3" xfId="1311"/>
    <cellStyle name="Обычный 6 2 6 4 3 2" xfId="3276"/>
    <cellStyle name="Обычный 6 2 6 4 4" xfId="1312"/>
    <cellStyle name="Обычный 6 2 6 4 4 2" xfId="3277"/>
    <cellStyle name="Обычный 6 2 6 4 5" xfId="1313"/>
    <cellStyle name="Обычный 6 2 6 4 5 2" xfId="3805"/>
    <cellStyle name="Обычный 6 2 6 4 6" xfId="1309"/>
    <cellStyle name="Обычный 6 2 6 4 7" xfId="2438"/>
    <cellStyle name="Обычный 6 2 6 5" xfId="1314"/>
    <cellStyle name="Обычный 6 2 6 5 2" xfId="2780"/>
    <cellStyle name="Обычный 6 2 6 6" xfId="1315"/>
    <cellStyle name="Обычный 6 2 6 6 2" xfId="3278"/>
    <cellStyle name="Обычный 6 2 6 7" xfId="1316"/>
    <cellStyle name="Обычный 6 2 6 7 2" xfId="3279"/>
    <cellStyle name="Обычный 6 2 6 8" xfId="1317"/>
    <cellStyle name="Обычный 6 2 6 8 2" xfId="3806"/>
    <cellStyle name="Обычный 6 2 6 9" xfId="1288"/>
    <cellStyle name="Обычный 6 2 7" xfId="205"/>
    <cellStyle name="Обычный 6 2 7 2" xfId="206"/>
    <cellStyle name="Обычный 6 2 7 2 2" xfId="1320"/>
    <cellStyle name="Обычный 6 2 7 2 2 2" xfId="2781"/>
    <cellStyle name="Обычный 6 2 7 2 3" xfId="1321"/>
    <cellStyle name="Обычный 6 2 7 2 3 2" xfId="3280"/>
    <cellStyle name="Обычный 6 2 7 2 4" xfId="1322"/>
    <cellStyle name="Обычный 6 2 7 2 4 2" xfId="3281"/>
    <cellStyle name="Обычный 6 2 7 2 5" xfId="1323"/>
    <cellStyle name="Обычный 6 2 7 2 5 2" xfId="3807"/>
    <cellStyle name="Обычный 6 2 7 2 6" xfId="1319"/>
    <cellStyle name="Обычный 6 2 7 2 7" xfId="2440"/>
    <cellStyle name="Обычный 6 2 7 3" xfId="1324"/>
    <cellStyle name="Обычный 6 2 7 3 2" xfId="2782"/>
    <cellStyle name="Обычный 6 2 7 4" xfId="1325"/>
    <cellStyle name="Обычный 6 2 7 4 2" xfId="3282"/>
    <cellStyle name="Обычный 6 2 7 5" xfId="1326"/>
    <cellStyle name="Обычный 6 2 7 5 2" xfId="3283"/>
    <cellStyle name="Обычный 6 2 7 6" xfId="1327"/>
    <cellStyle name="Обычный 6 2 7 6 2" xfId="3808"/>
    <cellStyle name="Обычный 6 2 7 7" xfId="1318"/>
    <cellStyle name="Обычный 6 2 7 8" xfId="2439"/>
    <cellStyle name="Обычный 6 2 8" xfId="207"/>
    <cellStyle name="Обычный 6 2 8 2" xfId="208"/>
    <cellStyle name="Обычный 6 2 8 2 2" xfId="1330"/>
    <cellStyle name="Обычный 6 2 8 2 2 2" xfId="2783"/>
    <cellStyle name="Обычный 6 2 8 2 3" xfId="1331"/>
    <cellStyle name="Обычный 6 2 8 2 3 2" xfId="3284"/>
    <cellStyle name="Обычный 6 2 8 2 4" xfId="1332"/>
    <cellStyle name="Обычный 6 2 8 2 4 2" xfId="3285"/>
    <cellStyle name="Обычный 6 2 8 2 5" xfId="1333"/>
    <cellStyle name="Обычный 6 2 8 2 5 2" xfId="3809"/>
    <cellStyle name="Обычный 6 2 8 2 6" xfId="1329"/>
    <cellStyle name="Обычный 6 2 8 2 7" xfId="2442"/>
    <cellStyle name="Обычный 6 2 8 3" xfId="1334"/>
    <cellStyle name="Обычный 6 2 8 3 2" xfId="2784"/>
    <cellStyle name="Обычный 6 2 8 4" xfId="1335"/>
    <cellStyle name="Обычный 6 2 8 4 2" xfId="3286"/>
    <cellStyle name="Обычный 6 2 8 5" xfId="1336"/>
    <cellStyle name="Обычный 6 2 8 5 2" xfId="3287"/>
    <cellStyle name="Обычный 6 2 8 6" xfId="1337"/>
    <cellStyle name="Обычный 6 2 8 6 2" xfId="3810"/>
    <cellStyle name="Обычный 6 2 8 7" xfId="1328"/>
    <cellStyle name="Обычный 6 2 8 8" xfId="2441"/>
    <cellStyle name="Обычный 6 2 9" xfId="209"/>
    <cellStyle name="Обычный 6 2 9 2" xfId="210"/>
    <cellStyle name="Обычный 6 2 9 2 2" xfId="1340"/>
    <cellStyle name="Обычный 6 2 9 2 2 2" xfId="2785"/>
    <cellStyle name="Обычный 6 2 9 2 3" xfId="1341"/>
    <cellStyle name="Обычный 6 2 9 2 3 2" xfId="3288"/>
    <cellStyle name="Обычный 6 2 9 2 4" xfId="1342"/>
    <cellStyle name="Обычный 6 2 9 2 4 2" xfId="3289"/>
    <cellStyle name="Обычный 6 2 9 2 5" xfId="1343"/>
    <cellStyle name="Обычный 6 2 9 2 5 2" xfId="3811"/>
    <cellStyle name="Обычный 6 2 9 2 6" xfId="1339"/>
    <cellStyle name="Обычный 6 2 9 2 7" xfId="2444"/>
    <cellStyle name="Обычный 6 2 9 3" xfId="1344"/>
    <cellStyle name="Обычный 6 2 9 3 2" xfId="2786"/>
    <cellStyle name="Обычный 6 2 9 4" xfId="1345"/>
    <cellStyle name="Обычный 6 2 9 4 2" xfId="3290"/>
    <cellStyle name="Обычный 6 2 9 5" xfId="1346"/>
    <cellStyle name="Обычный 6 2 9 5 2" xfId="3291"/>
    <cellStyle name="Обычный 6 2 9 6" xfId="1347"/>
    <cellStyle name="Обычный 6 2 9 6 2" xfId="3812"/>
    <cellStyle name="Обычный 6 2 9 7" xfId="1338"/>
    <cellStyle name="Обычный 6 2 9 8" xfId="2443"/>
    <cellStyle name="Обычный 6 3" xfId="211"/>
    <cellStyle name="Обычный 6 3 10" xfId="1348"/>
    <cellStyle name="Обычный 6 3 11" xfId="2445"/>
    <cellStyle name="Обычный 6 3 2" xfId="212"/>
    <cellStyle name="Обычный 6 3 2 10" xfId="2446"/>
    <cellStyle name="Обычный 6 3 2 2" xfId="213"/>
    <cellStyle name="Обычный 6 3 2 2 2" xfId="214"/>
    <cellStyle name="Обычный 6 3 2 2 2 2" xfId="1352"/>
    <cellStyle name="Обычный 6 3 2 2 2 2 2" xfId="2787"/>
    <cellStyle name="Обычный 6 3 2 2 2 3" xfId="1353"/>
    <cellStyle name="Обычный 6 3 2 2 2 3 2" xfId="3292"/>
    <cellStyle name="Обычный 6 3 2 2 2 4" xfId="1354"/>
    <cellStyle name="Обычный 6 3 2 2 2 4 2" xfId="3293"/>
    <cellStyle name="Обычный 6 3 2 2 2 5" xfId="1355"/>
    <cellStyle name="Обычный 6 3 2 2 2 5 2" xfId="3813"/>
    <cellStyle name="Обычный 6 3 2 2 2 6" xfId="1351"/>
    <cellStyle name="Обычный 6 3 2 2 2 7" xfId="2448"/>
    <cellStyle name="Обычный 6 3 2 2 3" xfId="1356"/>
    <cellStyle name="Обычный 6 3 2 2 3 2" xfId="2788"/>
    <cellStyle name="Обычный 6 3 2 2 4" xfId="1357"/>
    <cellStyle name="Обычный 6 3 2 2 4 2" xfId="3294"/>
    <cellStyle name="Обычный 6 3 2 2 5" xfId="1358"/>
    <cellStyle name="Обычный 6 3 2 2 5 2" xfId="3295"/>
    <cellStyle name="Обычный 6 3 2 2 6" xfId="1359"/>
    <cellStyle name="Обычный 6 3 2 2 6 2" xfId="3814"/>
    <cellStyle name="Обычный 6 3 2 2 7" xfId="1350"/>
    <cellStyle name="Обычный 6 3 2 2 8" xfId="2447"/>
    <cellStyle name="Обычный 6 3 2 3" xfId="215"/>
    <cellStyle name="Обычный 6 3 2 3 2" xfId="216"/>
    <cellStyle name="Обычный 6 3 2 3 2 2" xfId="1362"/>
    <cellStyle name="Обычный 6 3 2 3 2 2 2" xfId="2789"/>
    <cellStyle name="Обычный 6 3 2 3 2 3" xfId="1363"/>
    <cellStyle name="Обычный 6 3 2 3 2 3 2" xfId="3296"/>
    <cellStyle name="Обычный 6 3 2 3 2 4" xfId="1364"/>
    <cellStyle name="Обычный 6 3 2 3 2 4 2" xfId="3297"/>
    <cellStyle name="Обычный 6 3 2 3 2 5" xfId="1365"/>
    <cellStyle name="Обычный 6 3 2 3 2 5 2" xfId="3815"/>
    <cellStyle name="Обычный 6 3 2 3 2 6" xfId="1361"/>
    <cellStyle name="Обычный 6 3 2 3 2 7" xfId="2450"/>
    <cellStyle name="Обычный 6 3 2 3 3" xfId="1366"/>
    <cellStyle name="Обычный 6 3 2 3 3 2" xfId="2790"/>
    <cellStyle name="Обычный 6 3 2 3 4" xfId="1367"/>
    <cellStyle name="Обычный 6 3 2 3 4 2" xfId="3298"/>
    <cellStyle name="Обычный 6 3 2 3 5" xfId="1368"/>
    <cellStyle name="Обычный 6 3 2 3 5 2" xfId="3299"/>
    <cellStyle name="Обычный 6 3 2 3 6" xfId="1369"/>
    <cellStyle name="Обычный 6 3 2 3 6 2" xfId="3816"/>
    <cellStyle name="Обычный 6 3 2 3 7" xfId="1360"/>
    <cellStyle name="Обычный 6 3 2 3 8" xfId="2449"/>
    <cellStyle name="Обычный 6 3 2 4" xfId="217"/>
    <cellStyle name="Обычный 6 3 2 4 2" xfId="1371"/>
    <cellStyle name="Обычный 6 3 2 4 2 2" xfId="2791"/>
    <cellStyle name="Обычный 6 3 2 4 3" xfId="1372"/>
    <cellStyle name="Обычный 6 3 2 4 3 2" xfId="3300"/>
    <cellStyle name="Обычный 6 3 2 4 4" xfId="1373"/>
    <cellStyle name="Обычный 6 3 2 4 4 2" xfId="3301"/>
    <cellStyle name="Обычный 6 3 2 4 5" xfId="1374"/>
    <cellStyle name="Обычный 6 3 2 4 5 2" xfId="3817"/>
    <cellStyle name="Обычный 6 3 2 4 6" xfId="1370"/>
    <cellStyle name="Обычный 6 3 2 4 7" xfId="2451"/>
    <cellStyle name="Обычный 6 3 2 5" xfId="1375"/>
    <cellStyle name="Обычный 6 3 2 5 2" xfId="2792"/>
    <cellStyle name="Обычный 6 3 2 6" xfId="1376"/>
    <cellStyle name="Обычный 6 3 2 6 2" xfId="3302"/>
    <cellStyle name="Обычный 6 3 2 7" xfId="1377"/>
    <cellStyle name="Обычный 6 3 2 7 2" xfId="3303"/>
    <cellStyle name="Обычный 6 3 2 8" xfId="1378"/>
    <cellStyle name="Обычный 6 3 2 8 2" xfId="3818"/>
    <cellStyle name="Обычный 6 3 2 9" xfId="1349"/>
    <cellStyle name="Обычный 6 3 3" xfId="218"/>
    <cellStyle name="Обычный 6 3 3 2" xfId="219"/>
    <cellStyle name="Обычный 6 3 3 2 2" xfId="1381"/>
    <cellStyle name="Обычный 6 3 3 2 2 2" xfId="2793"/>
    <cellStyle name="Обычный 6 3 3 2 3" xfId="1382"/>
    <cellStyle name="Обычный 6 3 3 2 3 2" xfId="3304"/>
    <cellStyle name="Обычный 6 3 3 2 4" xfId="1383"/>
    <cellStyle name="Обычный 6 3 3 2 4 2" xfId="3305"/>
    <cellStyle name="Обычный 6 3 3 2 5" xfId="1384"/>
    <cellStyle name="Обычный 6 3 3 2 5 2" xfId="3819"/>
    <cellStyle name="Обычный 6 3 3 2 6" xfId="1380"/>
    <cellStyle name="Обычный 6 3 3 2 7" xfId="2453"/>
    <cellStyle name="Обычный 6 3 3 3" xfId="1385"/>
    <cellStyle name="Обычный 6 3 3 3 2" xfId="2794"/>
    <cellStyle name="Обычный 6 3 3 4" xfId="1386"/>
    <cellStyle name="Обычный 6 3 3 4 2" xfId="3306"/>
    <cellStyle name="Обычный 6 3 3 5" xfId="1387"/>
    <cellStyle name="Обычный 6 3 3 5 2" xfId="3307"/>
    <cellStyle name="Обычный 6 3 3 6" xfId="1388"/>
    <cellStyle name="Обычный 6 3 3 6 2" xfId="3820"/>
    <cellStyle name="Обычный 6 3 3 7" xfId="1379"/>
    <cellStyle name="Обычный 6 3 3 8" xfId="2452"/>
    <cellStyle name="Обычный 6 3 4" xfId="220"/>
    <cellStyle name="Обычный 6 3 4 2" xfId="221"/>
    <cellStyle name="Обычный 6 3 4 2 2" xfId="1391"/>
    <cellStyle name="Обычный 6 3 4 2 2 2" xfId="2795"/>
    <cellStyle name="Обычный 6 3 4 2 3" xfId="1392"/>
    <cellStyle name="Обычный 6 3 4 2 3 2" xfId="3308"/>
    <cellStyle name="Обычный 6 3 4 2 4" xfId="1393"/>
    <cellStyle name="Обычный 6 3 4 2 4 2" xfId="3309"/>
    <cellStyle name="Обычный 6 3 4 2 5" xfId="1394"/>
    <cellStyle name="Обычный 6 3 4 2 5 2" xfId="3821"/>
    <cellStyle name="Обычный 6 3 4 2 6" xfId="1390"/>
    <cellStyle name="Обычный 6 3 4 2 7" xfId="2455"/>
    <cellStyle name="Обычный 6 3 4 3" xfId="1395"/>
    <cellStyle name="Обычный 6 3 4 3 2" xfId="2796"/>
    <cellStyle name="Обычный 6 3 4 4" xfId="1396"/>
    <cellStyle name="Обычный 6 3 4 4 2" xfId="3310"/>
    <cellStyle name="Обычный 6 3 4 5" xfId="1397"/>
    <cellStyle name="Обычный 6 3 4 5 2" xfId="3311"/>
    <cellStyle name="Обычный 6 3 4 6" xfId="1398"/>
    <cellStyle name="Обычный 6 3 4 6 2" xfId="3822"/>
    <cellStyle name="Обычный 6 3 4 7" xfId="1389"/>
    <cellStyle name="Обычный 6 3 4 8" xfId="2454"/>
    <cellStyle name="Обычный 6 3 5" xfId="222"/>
    <cellStyle name="Обычный 6 3 5 2" xfId="1400"/>
    <cellStyle name="Обычный 6 3 5 2 2" xfId="2797"/>
    <cellStyle name="Обычный 6 3 5 3" xfId="1401"/>
    <cellStyle name="Обычный 6 3 5 3 2" xfId="3312"/>
    <cellStyle name="Обычный 6 3 5 4" xfId="1402"/>
    <cellStyle name="Обычный 6 3 5 4 2" xfId="3313"/>
    <cellStyle name="Обычный 6 3 5 5" xfId="1403"/>
    <cellStyle name="Обычный 6 3 5 5 2" xfId="3823"/>
    <cellStyle name="Обычный 6 3 5 6" xfId="1399"/>
    <cellStyle name="Обычный 6 3 5 7" xfId="2456"/>
    <cellStyle name="Обычный 6 3 6" xfId="1404"/>
    <cellStyle name="Обычный 6 3 6 2" xfId="2798"/>
    <cellStyle name="Обычный 6 3 7" xfId="1405"/>
    <cellStyle name="Обычный 6 3 7 2" xfId="3314"/>
    <cellStyle name="Обычный 6 3 8" xfId="1406"/>
    <cellStyle name="Обычный 6 3 8 2" xfId="3315"/>
    <cellStyle name="Обычный 6 3 9" xfId="1407"/>
    <cellStyle name="Обычный 6 3 9 2" xfId="3824"/>
    <cellStyle name="Обычный 6 4" xfId="223"/>
    <cellStyle name="Обычный 6 4 10" xfId="1408"/>
    <cellStyle name="Обычный 6 4 11" xfId="2457"/>
    <cellStyle name="Обычный 6 4 2" xfId="224"/>
    <cellStyle name="Обычный 6 4 2 10" xfId="2458"/>
    <cellStyle name="Обычный 6 4 2 2" xfId="225"/>
    <cellStyle name="Обычный 6 4 2 2 2" xfId="226"/>
    <cellStyle name="Обычный 6 4 2 2 2 2" xfId="1412"/>
    <cellStyle name="Обычный 6 4 2 2 2 2 2" xfId="2799"/>
    <cellStyle name="Обычный 6 4 2 2 2 3" xfId="1413"/>
    <cellStyle name="Обычный 6 4 2 2 2 3 2" xfId="3316"/>
    <cellStyle name="Обычный 6 4 2 2 2 4" xfId="1414"/>
    <cellStyle name="Обычный 6 4 2 2 2 4 2" xfId="3317"/>
    <cellStyle name="Обычный 6 4 2 2 2 5" xfId="1415"/>
    <cellStyle name="Обычный 6 4 2 2 2 5 2" xfId="3825"/>
    <cellStyle name="Обычный 6 4 2 2 2 6" xfId="1411"/>
    <cellStyle name="Обычный 6 4 2 2 2 7" xfId="2460"/>
    <cellStyle name="Обычный 6 4 2 2 3" xfId="1416"/>
    <cellStyle name="Обычный 6 4 2 2 3 2" xfId="2800"/>
    <cellStyle name="Обычный 6 4 2 2 4" xfId="1417"/>
    <cellStyle name="Обычный 6 4 2 2 4 2" xfId="3318"/>
    <cellStyle name="Обычный 6 4 2 2 5" xfId="1418"/>
    <cellStyle name="Обычный 6 4 2 2 5 2" xfId="3319"/>
    <cellStyle name="Обычный 6 4 2 2 6" xfId="1419"/>
    <cellStyle name="Обычный 6 4 2 2 6 2" xfId="3826"/>
    <cellStyle name="Обычный 6 4 2 2 7" xfId="1410"/>
    <cellStyle name="Обычный 6 4 2 2 8" xfId="2459"/>
    <cellStyle name="Обычный 6 4 2 3" xfId="227"/>
    <cellStyle name="Обычный 6 4 2 3 2" xfId="228"/>
    <cellStyle name="Обычный 6 4 2 3 2 2" xfId="1422"/>
    <cellStyle name="Обычный 6 4 2 3 2 2 2" xfId="2801"/>
    <cellStyle name="Обычный 6 4 2 3 2 3" xfId="1423"/>
    <cellStyle name="Обычный 6 4 2 3 2 3 2" xfId="3320"/>
    <cellStyle name="Обычный 6 4 2 3 2 4" xfId="1424"/>
    <cellStyle name="Обычный 6 4 2 3 2 4 2" xfId="3321"/>
    <cellStyle name="Обычный 6 4 2 3 2 5" xfId="1425"/>
    <cellStyle name="Обычный 6 4 2 3 2 5 2" xfId="3827"/>
    <cellStyle name="Обычный 6 4 2 3 2 6" xfId="1421"/>
    <cellStyle name="Обычный 6 4 2 3 2 7" xfId="2462"/>
    <cellStyle name="Обычный 6 4 2 3 3" xfId="1426"/>
    <cellStyle name="Обычный 6 4 2 3 3 2" xfId="2802"/>
    <cellStyle name="Обычный 6 4 2 3 4" xfId="1427"/>
    <cellStyle name="Обычный 6 4 2 3 4 2" xfId="3322"/>
    <cellStyle name="Обычный 6 4 2 3 5" xfId="1428"/>
    <cellStyle name="Обычный 6 4 2 3 5 2" xfId="3323"/>
    <cellStyle name="Обычный 6 4 2 3 6" xfId="1429"/>
    <cellStyle name="Обычный 6 4 2 3 6 2" xfId="3828"/>
    <cellStyle name="Обычный 6 4 2 3 7" xfId="1420"/>
    <cellStyle name="Обычный 6 4 2 3 8" xfId="2461"/>
    <cellStyle name="Обычный 6 4 2 4" xfId="229"/>
    <cellStyle name="Обычный 6 4 2 4 2" xfId="1431"/>
    <cellStyle name="Обычный 6 4 2 4 2 2" xfId="2803"/>
    <cellStyle name="Обычный 6 4 2 4 3" xfId="1432"/>
    <cellStyle name="Обычный 6 4 2 4 3 2" xfId="3324"/>
    <cellStyle name="Обычный 6 4 2 4 4" xfId="1433"/>
    <cellStyle name="Обычный 6 4 2 4 4 2" xfId="3325"/>
    <cellStyle name="Обычный 6 4 2 4 5" xfId="1434"/>
    <cellStyle name="Обычный 6 4 2 4 5 2" xfId="3829"/>
    <cellStyle name="Обычный 6 4 2 4 6" xfId="1430"/>
    <cellStyle name="Обычный 6 4 2 4 7" xfId="2463"/>
    <cellStyle name="Обычный 6 4 2 5" xfId="1435"/>
    <cellStyle name="Обычный 6 4 2 5 2" xfId="2804"/>
    <cellStyle name="Обычный 6 4 2 6" xfId="1436"/>
    <cellStyle name="Обычный 6 4 2 6 2" xfId="3326"/>
    <cellStyle name="Обычный 6 4 2 7" xfId="1437"/>
    <cellStyle name="Обычный 6 4 2 7 2" xfId="3327"/>
    <cellStyle name="Обычный 6 4 2 8" xfId="1438"/>
    <cellStyle name="Обычный 6 4 2 8 2" xfId="3830"/>
    <cellStyle name="Обычный 6 4 2 9" xfId="1409"/>
    <cellStyle name="Обычный 6 4 3" xfId="230"/>
    <cellStyle name="Обычный 6 4 3 2" xfId="231"/>
    <cellStyle name="Обычный 6 4 3 2 2" xfId="1441"/>
    <cellStyle name="Обычный 6 4 3 2 2 2" xfId="2805"/>
    <cellStyle name="Обычный 6 4 3 2 3" xfId="1442"/>
    <cellStyle name="Обычный 6 4 3 2 3 2" xfId="3328"/>
    <cellStyle name="Обычный 6 4 3 2 4" xfId="1443"/>
    <cellStyle name="Обычный 6 4 3 2 4 2" xfId="3329"/>
    <cellStyle name="Обычный 6 4 3 2 5" xfId="1444"/>
    <cellStyle name="Обычный 6 4 3 2 5 2" xfId="3831"/>
    <cellStyle name="Обычный 6 4 3 2 6" xfId="1440"/>
    <cellStyle name="Обычный 6 4 3 2 7" xfId="2465"/>
    <cellStyle name="Обычный 6 4 3 3" xfId="1445"/>
    <cellStyle name="Обычный 6 4 3 3 2" xfId="2806"/>
    <cellStyle name="Обычный 6 4 3 4" xfId="1446"/>
    <cellStyle name="Обычный 6 4 3 4 2" xfId="3330"/>
    <cellStyle name="Обычный 6 4 3 5" xfId="1447"/>
    <cellStyle name="Обычный 6 4 3 5 2" xfId="3331"/>
    <cellStyle name="Обычный 6 4 3 6" xfId="1448"/>
    <cellStyle name="Обычный 6 4 3 6 2" xfId="3832"/>
    <cellStyle name="Обычный 6 4 3 7" xfId="1439"/>
    <cellStyle name="Обычный 6 4 3 8" xfId="2464"/>
    <cellStyle name="Обычный 6 4 4" xfId="232"/>
    <cellStyle name="Обычный 6 4 4 2" xfId="233"/>
    <cellStyle name="Обычный 6 4 4 2 2" xfId="1451"/>
    <cellStyle name="Обычный 6 4 4 2 2 2" xfId="2807"/>
    <cellStyle name="Обычный 6 4 4 2 3" xfId="1452"/>
    <cellStyle name="Обычный 6 4 4 2 3 2" xfId="3332"/>
    <cellStyle name="Обычный 6 4 4 2 4" xfId="1453"/>
    <cellStyle name="Обычный 6 4 4 2 4 2" xfId="3333"/>
    <cellStyle name="Обычный 6 4 4 2 5" xfId="1454"/>
    <cellStyle name="Обычный 6 4 4 2 5 2" xfId="3833"/>
    <cellStyle name="Обычный 6 4 4 2 6" xfId="1450"/>
    <cellStyle name="Обычный 6 4 4 2 7" xfId="2467"/>
    <cellStyle name="Обычный 6 4 4 3" xfId="1455"/>
    <cellStyle name="Обычный 6 4 4 3 2" xfId="2808"/>
    <cellStyle name="Обычный 6 4 4 4" xfId="1456"/>
    <cellStyle name="Обычный 6 4 4 4 2" xfId="3334"/>
    <cellStyle name="Обычный 6 4 4 5" xfId="1457"/>
    <cellStyle name="Обычный 6 4 4 5 2" xfId="3335"/>
    <cellStyle name="Обычный 6 4 4 6" xfId="1458"/>
    <cellStyle name="Обычный 6 4 4 6 2" xfId="3834"/>
    <cellStyle name="Обычный 6 4 4 7" xfId="1449"/>
    <cellStyle name="Обычный 6 4 4 8" xfId="2466"/>
    <cellStyle name="Обычный 6 4 5" xfId="234"/>
    <cellStyle name="Обычный 6 4 5 2" xfId="1460"/>
    <cellStyle name="Обычный 6 4 5 2 2" xfId="2809"/>
    <cellStyle name="Обычный 6 4 5 3" xfId="1461"/>
    <cellStyle name="Обычный 6 4 5 3 2" xfId="3336"/>
    <cellStyle name="Обычный 6 4 5 4" xfId="1462"/>
    <cellStyle name="Обычный 6 4 5 4 2" xfId="3337"/>
    <cellStyle name="Обычный 6 4 5 5" xfId="1463"/>
    <cellStyle name="Обычный 6 4 5 5 2" xfId="3835"/>
    <cellStyle name="Обычный 6 4 5 6" xfId="1459"/>
    <cellStyle name="Обычный 6 4 5 7" xfId="2468"/>
    <cellStyle name="Обычный 6 4 6" xfId="1464"/>
    <cellStyle name="Обычный 6 4 6 2" xfId="2810"/>
    <cellStyle name="Обычный 6 4 7" xfId="1465"/>
    <cellStyle name="Обычный 6 4 7 2" xfId="3338"/>
    <cellStyle name="Обычный 6 4 8" xfId="1466"/>
    <cellStyle name="Обычный 6 4 8 2" xfId="3339"/>
    <cellStyle name="Обычный 6 4 9" xfId="1467"/>
    <cellStyle name="Обычный 6 4 9 2" xfId="3836"/>
    <cellStyle name="Обычный 6 5" xfId="235"/>
    <cellStyle name="Обычный 6 5 10" xfId="2469"/>
    <cellStyle name="Обычный 6 5 2" xfId="236"/>
    <cellStyle name="Обычный 6 5 2 2" xfId="237"/>
    <cellStyle name="Обычный 6 5 2 2 2" xfId="1471"/>
    <cellStyle name="Обычный 6 5 2 2 2 2" xfId="2811"/>
    <cellStyle name="Обычный 6 5 2 2 3" xfId="1472"/>
    <cellStyle name="Обычный 6 5 2 2 3 2" xfId="3340"/>
    <cellStyle name="Обычный 6 5 2 2 4" xfId="1473"/>
    <cellStyle name="Обычный 6 5 2 2 4 2" xfId="3341"/>
    <cellStyle name="Обычный 6 5 2 2 5" xfId="1474"/>
    <cellStyle name="Обычный 6 5 2 2 5 2" xfId="3837"/>
    <cellStyle name="Обычный 6 5 2 2 6" xfId="1470"/>
    <cellStyle name="Обычный 6 5 2 2 7" xfId="2471"/>
    <cellStyle name="Обычный 6 5 2 3" xfId="1475"/>
    <cellStyle name="Обычный 6 5 2 3 2" xfId="2812"/>
    <cellStyle name="Обычный 6 5 2 4" xfId="1476"/>
    <cellStyle name="Обычный 6 5 2 4 2" xfId="3342"/>
    <cellStyle name="Обычный 6 5 2 5" xfId="1477"/>
    <cellStyle name="Обычный 6 5 2 5 2" xfId="3343"/>
    <cellStyle name="Обычный 6 5 2 6" xfId="1478"/>
    <cellStyle name="Обычный 6 5 2 6 2" xfId="3838"/>
    <cellStyle name="Обычный 6 5 2 7" xfId="1469"/>
    <cellStyle name="Обычный 6 5 2 8" xfId="2470"/>
    <cellStyle name="Обычный 6 5 3" xfId="238"/>
    <cellStyle name="Обычный 6 5 3 2" xfId="239"/>
    <cellStyle name="Обычный 6 5 3 2 2" xfId="1481"/>
    <cellStyle name="Обычный 6 5 3 2 2 2" xfId="2813"/>
    <cellStyle name="Обычный 6 5 3 2 3" xfId="1482"/>
    <cellStyle name="Обычный 6 5 3 2 3 2" xfId="3344"/>
    <cellStyle name="Обычный 6 5 3 2 4" xfId="1483"/>
    <cellStyle name="Обычный 6 5 3 2 4 2" xfId="3345"/>
    <cellStyle name="Обычный 6 5 3 2 5" xfId="1484"/>
    <cellStyle name="Обычный 6 5 3 2 5 2" xfId="3839"/>
    <cellStyle name="Обычный 6 5 3 2 6" xfId="1480"/>
    <cellStyle name="Обычный 6 5 3 2 7" xfId="2473"/>
    <cellStyle name="Обычный 6 5 3 3" xfId="1485"/>
    <cellStyle name="Обычный 6 5 3 3 2" xfId="2814"/>
    <cellStyle name="Обычный 6 5 3 4" xfId="1486"/>
    <cellStyle name="Обычный 6 5 3 4 2" xfId="3346"/>
    <cellStyle name="Обычный 6 5 3 5" xfId="1487"/>
    <cellStyle name="Обычный 6 5 3 5 2" xfId="3347"/>
    <cellStyle name="Обычный 6 5 3 6" xfId="1488"/>
    <cellStyle name="Обычный 6 5 3 6 2" xfId="3840"/>
    <cellStyle name="Обычный 6 5 3 7" xfId="1479"/>
    <cellStyle name="Обычный 6 5 3 8" xfId="2472"/>
    <cellStyle name="Обычный 6 5 4" xfId="240"/>
    <cellStyle name="Обычный 6 5 4 2" xfId="1490"/>
    <cellStyle name="Обычный 6 5 4 2 2" xfId="2815"/>
    <cellStyle name="Обычный 6 5 4 3" xfId="1491"/>
    <cellStyle name="Обычный 6 5 4 3 2" xfId="3348"/>
    <cellStyle name="Обычный 6 5 4 4" xfId="1492"/>
    <cellStyle name="Обычный 6 5 4 4 2" xfId="3349"/>
    <cellStyle name="Обычный 6 5 4 5" xfId="1493"/>
    <cellStyle name="Обычный 6 5 4 5 2" xfId="3841"/>
    <cellStyle name="Обычный 6 5 4 6" xfId="1489"/>
    <cellStyle name="Обычный 6 5 4 7" xfId="2474"/>
    <cellStyle name="Обычный 6 5 5" xfId="1494"/>
    <cellStyle name="Обычный 6 5 5 2" xfId="2816"/>
    <cellStyle name="Обычный 6 5 6" xfId="1495"/>
    <cellStyle name="Обычный 6 5 6 2" xfId="3350"/>
    <cellStyle name="Обычный 6 5 7" xfId="1496"/>
    <cellStyle name="Обычный 6 5 7 2" xfId="3351"/>
    <cellStyle name="Обычный 6 5 8" xfId="1497"/>
    <cellStyle name="Обычный 6 5 8 2" xfId="3842"/>
    <cellStyle name="Обычный 6 5 9" xfId="1468"/>
    <cellStyle name="Обычный 6 6" xfId="241"/>
    <cellStyle name="Обычный 6 6 2" xfId="242"/>
    <cellStyle name="Обычный 6 6 2 2" xfId="1500"/>
    <cellStyle name="Обычный 6 6 2 2 2" xfId="2817"/>
    <cellStyle name="Обычный 6 6 2 3" xfId="1501"/>
    <cellStyle name="Обычный 6 6 2 3 2" xfId="3352"/>
    <cellStyle name="Обычный 6 6 2 4" xfId="1502"/>
    <cellStyle name="Обычный 6 6 2 4 2" xfId="3353"/>
    <cellStyle name="Обычный 6 6 2 5" xfId="1503"/>
    <cellStyle name="Обычный 6 6 2 5 2" xfId="3843"/>
    <cellStyle name="Обычный 6 6 2 6" xfId="1499"/>
    <cellStyle name="Обычный 6 6 2 7" xfId="2476"/>
    <cellStyle name="Обычный 6 6 3" xfId="1504"/>
    <cellStyle name="Обычный 6 6 3 2" xfId="2818"/>
    <cellStyle name="Обычный 6 6 4" xfId="1505"/>
    <cellStyle name="Обычный 6 6 4 2" xfId="3354"/>
    <cellStyle name="Обычный 6 6 5" xfId="1506"/>
    <cellStyle name="Обычный 6 6 5 2" xfId="3355"/>
    <cellStyle name="Обычный 6 6 6" xfId="1507"/>
    <cellStyle name="Обычный 6 6 6 2" xfId="3844"/>
    <cellStyle name="Обычный 6 6 7" xfId="1498"/>
    <cellStyle name="Обычный 6 6 8" xfId="2475"/>
    <cellStyle name="Обычный 6 7" xfId="243"/>
    <cellStyle name="Обычный 6 7 2" xfId="244"/>
    <cellStyle name="Обычный 6 7 2 2" xfId="1510"/>
    <cellStyle name="Обычный 6 7 2 2 2" xfId="2819"/>
    <cellStyle name="Обычный 6 7 2 3" xfId="1511"/>
    <cellStyle name="Обычный 6 7 2 3 2" xfId="3356"/>
    <cellStyle name="Обычный 6 7 2 4" xfId="1512"/>
    <cellStyle name="Обычный 6 7 2 4 2" xfId="3357"/>
    <cellStyle name="Обычный 6 7 2 5" xfId="1513"/>
    <cellStyle name="Обычный 6 7 2 5 2" xfId="3845"/>
    <cellStyle name="Обычный 6 7 2 6" xfId="1509"/>
    <cellStyle name="Обычный 6 7 2 7" xfId="2478"/>
    <cellStyle name="Обычный 6 7 3" xfId="1514"/>
    <cellStyle name="Обычный 6 7 3 2" xfId="2820"/>
    <cellStyle name="Обычный 6 7 4" xfId="1515"/>
    <cellStyle name="Обычный 6 7 4 2" xfId="3358"/>
    <cellStyle name="Обычный 6 7 5" xfId="1516"/>
    <cellStyle name="Обычный 6 7 5 2" xfId="3359"/>
    <cellStyle name="Обычный 6 7 6" xfId="1517"/>
    <cellStyle name="Обычный 6 7 6 2" xfId="3846"/>
    <cellStyle name="Обычный 6 7 7" xfId="1508"/>
    <cellStyle name="Обычный 6 7 8" xfId="2477"/>
    <cellStyle name="Обычный 6 8" xfId="245"/>
    <cellStyle name="Обычный 6 8 2" xfId="246"/>
    <cellStyle name="Обычный 6 8 2 2" xfId="1520"/>
    <cellStyle name="Обычный 6 8 2 2 2" xfId="2821"/>
    <cellStyle name="Обычный 6 8 2 3" xfId="1521"/>
    <cellStyle name="Обычный 6 8 2 3 2" xfId="3360"/>
    <cellStyle name="Обычный 6 8 2 4" xfId="1522"/>
    <cellStyle name="Обычный 6 8 2 4 2" xfId="3361"/>
    <cellStyle name="Обычный 6 8 2 5" xfId="1523"/>
    <cellStyle name="Обычный 6 8 2 5 2" xfId="3847"/>
    <cellStyle name="Обычный 6 8 2 6" xfId="1519"/>
    <cellStyle name="Обычный 6 8 2 7" xfId="2480"/>
    <cellStyle name="Обычный 6 8 3" xfId="1524"/>
    <cellStyle name="Обычный 6 8 3 2" xfId="2822"/>
    <cellStyle name="Обычный 6 8 4" xfId="1525"/>
    <cellStyle name="Обычный 6 8 4 2" xfId="3362"/>
    <cellStyle name="Обычный 6 8 5" xfId="1526"/>
    <cellStyle name="Обычный 6 8 5 2" xfId="3363"/>
    <cellStyle name="Обычный 6 8 6" xfId="1527"/>
    <cellStyle name="Обычный 6 8 6 2" xfId="3848"/>
    <cellStyle name="Обычный 6 8 7" xfId="1518"/>
    <cellStyle name="Обычный 6 8 8" xfId="2479"/>
    <cellStyle name="Обычный 6 9" xfId="247"/>
    <cellStyle name="Обычный 6 9 2" xfId="1529"/>
    <cellStyle name="Обычный 6 9 2 2" xfId="2823"/>
    <cellStyle name="Обычный 6 9 3" xfId="1530"/>
    <cellStyle name="Обычный 6 9 3 2" xfId="3364"/>
    <cellStyle name="Обычный 6 9 4" xfId="1531"/>
    <cellStyle name="Обычный 6 9 4 2" xfId="3365"/>
    <cellStyle name="Обычный 6 9 5" xfId="1532"/>
    <cellStyle name="Обычный 6 9 5 2" xfId="3849"/>
    <cellStyle name="Обычный 6 9 6" xfId="1528"/>
    <cellStyle name="Обычный 6 9 7" xfId="2481"/>
    <cellStyle name="Обычный 7" xfId="2"/>
    <cellStyle name="Обычный 7 2" xfId="248"/>
    <cellStyle name="Обычный 7 2 10" xfId="1535"/>
    <cellStyle name="Обычный 7 2 10 2" xfId="3366"/>
    <cellStyle name="Обычный 7 2 11" xfId="1536"/>
    <cellStyle name="Обычный 7 2 11 2" xfId="3367"/>
    <cellStyle name="Обычный 7 2 12" xfId="1537"/>
    <cellStyle name="Обычный 7 2 12 2" xfId="3850"/>
    <cellStyle name="Обычный 7 2 13" xfId="1534"/>
    <cellStyle name="Обычный 7 2 14" xfId="2482"/>
    <cellStyle name="Обычный 7 2 2" xfId="249"/>
    <cellStyle name="Обычный 7 2 2 10" xfId="1538"/>
    <cellStyle name="Обычный 7 2 2 11" xfId="2483"/>
    <cellStyle name="Обычный 7 2 2 2" xfId="250"/>
    <cellStyle name="Обычный 7 2 2 2 10" xfId="2484"/>
    <cellStyle name="Обычный 7 2 2 2 2" xfId="251"/>
    <cellStyle name="Обычный 7 2 2 2 2 2" xfId="252"/>
    <cellStyle name="Обычный 7 2 2 2 2 2 2" xfId="1542"/>
    <cellStyle name="Обычный 7 2 2 2 2 2 2 2" xfId="2824"/>
    <cellStyle name="Обычный 7 2 2 2 2 2 3" xfId="1543"/>
    <cellStyle name="Обычный 7 2 2 2 2 2 3 2" xfId="3368"/>
    <cellStyle name="Обычный 7 2 2 2 2 2 4" xfId="1544"/>
    <cellStyle name="Обычный 7 2 2 2 2 2 4 2" xfId="3369"/>
    <cellStyle name="Обычный 7 2 2 2 2 2 5" xfId="1545"/>
    <cellStyle name="Обычный 7 2 2 2 2 2 5 2" xfId="3851"/>
    <cellStyle name="Обычный 7 2 2 2 2 2 6" xfId="1541"/>
    <cellStyle name="Обычный 7 2 2 2 2 2 7" xfId="2486"/>
    <cellStyle name="Обычный 7 2 2 2 2 3" xfId="1546"/>
    <cellStyle name="Обычный 7 2 2 2 2 3 2" xfId="2825"/>
    <cellStyle name="Обычный 7 2 2 2 2 4" xfId="1547"/>
    <cellStyle name="Обычный 7 2 2 2 2 4 2" xfId="3370"/>
    <cellStyle name="Обычный 7 2 2 2 2 5" xfId="1548"/>
    <cellStyle name="Обычный 7 2 2 2 2 5 2" xfId="3371"/>
    <cellStyle name="Обычный 7 2 2 2 2 6" xfId="1549"/>
    <cellStyle name="Обычный 7 2 2 2 2 6 2" xfId="3852"/>
    <cellStyle name="Обычный 7 2 2 2 2 7" xfId="1540"/>
    <cellStyle name="Обычный 7 2 2 2 2 8" xfId="2485"/>
    <cellStyle name="Обычный 7 2 2 2 3" xfId="253"/>
    <cellStyle name="Обычный 7 2 2 2 3 2" xfId="254"/>
    <cellStyle name="Обычный 7 2 2 2 3 2 2" xfId="1552"/>
    <cellStyle name="Обычный 7 2 2 2 3 2 2 2" xfId="2826"/>
    <cellStyle name="Обычный 7 2 2 2 3 2 3" xfId="1553"/>
    <cellStyle name="Обычный 7 2 2 2 3 2 3 2" xfId="3372"/>
    <cellStyle name="Обычный 7 2 2 2 3 2 4" xfId="1554"/>
    <cellStyle name="Обычный 7 2 2 2 3 2 4 2" xfId="3373"/>
    <cellStyle name="Обычный 7 2 2 2 3 2 5" xfId="1555"/>
    <cellStyle name="Обычный 7 2 2 2 3 2 5 2" xfId="3853"/>
    <cellStyle name="Обычный 7 2 2 2 3 2 6" xfId="1551"/>
    <cellStyle name="Обычный 7 2 2 2 3 2 7" xfId="2488"/>
    <cellStyle name="Обычный 7 2 2 2 3 3" xfId="1556"/>
    <cellStyle name="Обычный 7 2 2 2 3 3 2" xfId="2827"/>
    <cellStyle name="Обычный 7 2 2 2 3 4" xfId="1557"/>
    <cellStyle name="Обычный 7 2 2 2 3 4 2" xfId="3374"/>
    <cellStyle name="Обычный 7 2 2 2 3 5" xfId="1558"/>
    <cellStyle name="Обычный 7 2 2 2 3 5 2" xfId="3375"/>
    <cellStyle name="Обычный 7 2 2 2 3 6" xfId="1559"/>
    <cellStyle name="Обычный 7 2 2 2 3 6 2" xfId="3854"/>
    <cellStyle name="Обычный 7 2 2 2 3 7" xfId="1550"/>
    <cellStyle name="Обычный 7 2 2 2 3 8" xfId="2487"/>
    <cellStyle name="Обычный 7 2 2 2 4" xfId="255"/>
    <cellStyle name="Обычный 7 2 2 2 4 2" xfId="1561"/>
    <cellStyle name="Обычный 7 2 2 2 4 2 2" xfId="2828"/>
    <cellStyle name="Обычный 7 2 2 2 4 3" xfId="1562"/>
    <cellStyle name="Обычный 7 2 2 2 4 3 2" xfId="3376"/>
    <cellStyle name="Обычный 7 2 2 2 4 4" xfId="1563"/>
    <cellStyle name="Обычный 7 2 2 2 4 4 2" xfId="3377"/>
    <cellStyle name="Обычный 7 2 2 2 4 5" xfId="1564"/>
    <cellStyle name="Обычный 7 2 2 2 4 5 2" xfId="3855"/>
    <cellStyle name="Обычный 7 2 2 2 4 6" xfId="1560"/>
    <cellStyle name="Обычный 7 2 2 2 4 7" xfId="2489"/>
    <cellStyle name="Обычный 7 2 2 2 5" xfId="1565"/>
    <cellStyle name="Обычный 7 2 2 2 5 2" xfId="2829"/>
    <cellStyle name="Обычный 7 2 2 2 6" xfId="1566"/>
    <cellStyle name="Обычный 7 2 2 2 6 2" xfId="3378"/>
    <cellStyle name="Обычный 7 2 2 2 7" xfId="1567"/>
    <cellStyle name="Обычный 7 2 2 2 7 2" xfId="3379"/>
    <cellStyle name="Обычный 7 2 2 2 8" xfId="1568"/>
    <cellStyle name="Обычный 7 2 2 2 8 2" xfId="3856"/>
    <cellStyle name="Обычный 7 2 2 2 9" xfId="1539"/>
    <cellStyle name="Обычный 7 2 2 3" xfId="256"/>
    <cellStyle name="Обычный 7 2 2 3 2" xfId="257"/>
    <cellStyle name="Обычный 7 2 2 3 2 2" xfId="1571"/>
    <cellStyle name="Обычный 7 2 2 3 2 2 2" xfId="2830"/>
    <cellStyle name="Обычный 7 2 2 3 2 3" xfId="1572"/>
    <cellStyle name="Обычный 7 2 2 3 2 3 2" xfId="3380"/>
    <cellStyle name="Обычный 7 2 2 3 2 4" xfId="1573"/>
    <cellStyle name="Обычный 7 2 2 3 2 4 2" xfId="3381"/>
    <cellStyle name="Обычный 7 2 2 3 2 5" xfId="1574"/>
    <cellStyle name="Обычный 7 2 2 3 2 5 2" xfId="3857"/>
    <cellStyle name="Обычный 7 2 2 3 2 6" xfId="1570"/>
    <cellStyle name="Обычный 7 2 2 3 2 7" xfId="2491"/>
    <cellStyle name="Обычный 7 2 2 3 3" xfId="1575"/>
    <cellStyle name="Обычный 7 2 2 3 3 2" xfId="2831"/>
    <cellStyle name="Обычный 7 2 2 3 4" xfId="1576"/>
    <cellStyle name="Обычный 7 2 2 3 4 2" xfId="3382"/>
    <cellStyle name="Обычный 7 2 2 3 5" xfId="1577"/>
    <cellStyle name="Обычный 7 2 2 3 5 2" xfId="3383"/>
    <cellStyle name="Обычный 7 2 2 3 6" xfId="1578"/>
    <cellStyle name="Обычный 7 2 2 3 6 2" xfId="3858"/>
    <cellStyle name="Обычный 7 2 2 3 7" xfId="1569"/>
    <cellStyle name="Обычный 7 2 2 3 8" xfId="2490"/>
    <cellStyle name="Обычный 7 2 2 4" xfId="258"/>
    <cellStyle name="Обычный 7 2 2 4 2" xfId="259"/>
    <cellStyle name="Обычный 7 2 2 4 2 2" xfId="1581"/>
    <cellStyle name="Обычный 7 2 2 4 2 2 2" xfId="2832"/>
    <cellStyle name="Обычный 7 2 2 4 2 3" xfId="1582"/>
    <cellStyle name="Обычный 7 2 2 4 2 3 2" xfId="3384"/>
    <cellStyle name="Обычный 7 2 2 4 2 4" xfId="1583"/>
    <cellStyle name="Обычный 7 2 2 4 2 4 2" xfId="3385"/>
    <cellStyle name="Обычный 7 2 2 4 2 5" xfId="1584"/>
    <cellStyle name="Обычный 7 2 2 4 2 5 2" xfId="3859"/>
    <cellStyle name="Обычный 7 2 2 4 2 6" xfId="1580"/>
    <cellStyle name="Обычный 7 2 2 4 2 7" xfId="2493"/>
    <cellStyle name="Обычный 7 2 2 4 3" xfId="1585"/>
    <cellStyle name="Обычный 7 2 2 4 3 2" xfId="2833"/>
    <cellStyle name="Обычный 7 2 2 4 4" xfId="1586"/>
    <cellStyle name="Обычный 7 2 2 4 4 2" xfId="3386"/>
    <cellStyle name="Обычный 7 2 2 4 5" xfId="1587"/>
    <cellStyle name="Обычный 7 2 2 4 5 2" xfId="3387"/>
    <cellStyle name="Обычный 7 2 2 4 6" xfId="1588"/>
    <cellStyle name="Обычный 7 2 2 4 6 2" xfId="3860"/>
    <cellStyle name="Обычный 7 2 2 4 7" xfId="1579"/>
    <cellStyle name="Обычный 7 2 2 4 8" xfId="2492"/>
    <cellStyle name="Обычный 7 2 2 5" xfId="260"/>
    <cellStyle name="Обычный 7 2 2 5 2" xfId="1590"/>
    <cellStyle name="Обычный 7 2 2 5 2 2" xfId="2834"/>
    <cellStyle name="Обычный 7 2 2 5 3" xfId="1591"/>
    <cellStyle name="Обычный 7 2 2 5 3 2" xfId="3388"/>
    <cellStyle name="Обычный 7 2 2 5 4" xfId="1592"/>
    <cellStyle name="Обычный 7 2 2 5 4 2" xfId="3389"/>
    <cellStyle name="Обычный 7 2 2 5 5" xfId="1593"/>
    <cellStyle name="Обычный 7 2 2 5 5 2" xfId="3861"/>
    <cellStyle name="Обычный 7 2 2 5 6" xfId="1589"/>
    <cellStyle name="Обычный 7 2 2 5 7" xfId="2494"/>
    <cellStyle name="Обычный 7 2 2 6" xfId="1594"/>
    <cellStyle name="Обычный 7 2 2 6 2" xfId="2835"/>
    <cellStyle name="Обычный 7 2 2 7" xfId="1595"/>
    <cellStyle name="Обычный 7 2 2 7 2" xfId="3390"/>
    <cellStyle name="Обычный 7 2 2 8" xfId="1596"/>
    <cellStyle name="Обычный 7 2 2 8 2" xfId="3391"/>
    <cellStyle name="Обычный 7 2 2 9" xfId="1597"/>
    <cellStyle name="Обычный 7 2 2 9 2" xfId="3862"/>
    <cellStyle name="Обычный 7 2 3" xfId="261"/>
    <cellStyle name="Обычный 7 2 3 10" xfId="1598"/>
    <cellStyle name="Обычный 7 2 3 11" xfId="2495"/>
    <cellStyle name="Обычный 7 2 3 2" xfId="262"/>
    <cellStyle name="Обычный 7 2 3 2 10" xfId="2496"/>
    <cellStyle name="Обычный 7 2 3 2 2" xfId="263"/>
    <cellStyle name="Обычный 7 2 3 2 2 2" xfId="264"/>
    <cellStyle name="Обычный 7 2 3 2 2 2 2" xfId="1602"/>
    <cellStyle name="Обычный 7 2 3 2 2 2 2 2" xfId="2836"/>
    <cellStyle name="Обычный 7 2 3 2 2 2 3" xfId="1603"/>
    <cellStyle name="Обычный 7 2 3 2 2 2 3 2" xfId="3392"/>
    <cellStyle name="Обычный 7 2 3 2 2 2 4" xfId="1604"/>
    <cellStyle name="Обычный 7 2 3 2 2 2 4 2" xfId="3393"/>
    <cellStyle name="Обычный 7 2 3 2 2 2 5" xfId="1605"/>
    <cellStyle name="Обычный 7 2 3 2 2 2 5 2" xfId="3863"/>
    <cellStyle name="Обычный 7 2 3 2 2 2 6" xfId="1601"/>
    <cellStyle name="Обычный 7 2 3 2 2 2 7" xfId="2498"/>
    <cellStyle name="Обычный 7 2 3 2 2 3" xfId="1606"/>
    <cellStyle name="Обычный 7 2 3 2 2 3 2" xfId="2837"/>
    <cellStyle name="Обычный 7 2 3 2 2 4" xfId="1607"/>
    <cellStyle name="Обычный 7 2 3 2 2 4 2" xfId="3394"/>
    <cellStyle name="Обычный 7 2 3 2 2 5" xfId="1608"/>
    <cellStyle name="Обычный 7 2 3 2 2 5 2" xfId="3395"/>
    <cellStyle name="Обычный 7 2 3 2 2 6" xfId="1609"/>
    <cellStyle name="Обычный 7 2 3 2 2 6 2" xfId="3864"/>
    <cellStyle name="Обычный 7 2 3 2 2 7" xfId="1600"/>
    <cellStyle name="Обычный 7 2 3 2 2 8" xfId="2497"/>
    <cellStyle name="Обычный 7 2 3 2 3" xfId="265"/>
    <cellStyle name="Обычный 7 2 3 2 3 2" xfId="266"/>
    <cellStyle name="Обычный 7 2 3 2 3 2 2" xfId="1612"/>
    <cellStyle name="Обычный 7 2 3 2 3 2 2 2" xfId="2838"/>
    <cellStyle name="Обычный 7 2 3 2 3 2 3" xfId="1613"/>
    <cellStyle name="Обычный 7 2 3 2 3 2 3 2" xfId="3396"/>
    <cellStyle name="Обычный 7 2 3 2 3 2 4" xfId="1614"/>
    <cellStyle name="Обычный 7 2 3 2 3 2 4 2" xfId="3397"/>
    <cellStyle name="Обычный 7 2 3 2 3 2 5" xfId="1615"/>
    <cellStyle name="Обычный 7 2 3 2 3 2 5 2" xfId="3865"/>
    <cellStyle name="Обычный 7 2 3 2 3 2 6" xfId="1611"/>
    <cellStyle name="Обычный 7 2 3 2 3 2 7" xfId="2500"/>
    <cellStyle name="Обычный 7 2 3 2 3 3" xfId="1616"/>
    <cellStyle name="Обычный 7 2 3 2 3 3 2" xfId="2839"/>
    <cellStyle name="Обычный 7 2 3 2 3 4" xfId="1617"/>
    <cellStyle name="Обычный 7 2 3 2 3 4 2" xfId="3398"/>
    <cellStyle name="Обычный 7 2 3 2 3 5" xfId="1618"/>
    <cellStyle name="Обычный 7 2 3 2 3 5 2" xfId="3399"/>
    <cellStyle name="Обычный 7 2 3 2 3 6" xfId="1619"/>
    <cellStyle name="Обычный 7 2 3 2 3 6 2" xfId="3866"/>
    <cellStyle name="Обычный 7 2 3 2 3 7" xfId="1610"/>
    <cellStyle name="Обычный 7 2 3 2 3 8" xfId="2499"/>
    <cellStyle name="Обычный 7 2 3 2 4" xfId="267"/>
    <cellStyle name="Обычный 7 2 3 2 4 2" xfId="1621"/>
    <cellStyle name="Обычный 7 2 3 2 4 2 2" xfId="2840"/>
    <cellStyle name="Обычный 7 2 3 2 4 3" xfId="1622"/>
    <cellStyle name="Обычный 7 2 3 2 4 3 2" xfId="3400"/>
    <cellStyle name="Обычный 7 2 3 2 4 4" xfId="1623"/>
    <cellStyle name="Обычный 7 2 3 2 4 4 2" xfId="3401"/>
    <cellStyle name="Обычный 7 2 3 2 4 5" xfId="1624"/>
    <cellStyle name="Обычный 7 2 3 2 4 5 2" xfId="3867"/>
    <cellStyle name="Обычный 7 2 3 2 4 6" xfId="1620"/>
    <cellStyle name="Обычный 7 2 3 2 4 7" xfId="2501"/>
    <cellStyle name="Обычный 7 2 3 2 5" xfId="1625"/>
    <cellStyle name="Обычный 7 2 3 2 5 2" xfId="2841"/>
    <cellStyle name="Обычный 7 2 3 2 6" xfId="1626"/>
    <cellStyle name="Обычный 7 2 3 2 6 2" xfId="3402"/>
    <cellStyle name="Обычный 7 2 3 2 7" xfId="1627"/>
    <cellStyle name="Обычный 7 2 3 2 7 2" xfId="3403"/>
    <cellStyle name="Обычный 7 2 3 2 8" xfId="1628"/>
    <cellStyle name="Обычный 7 2 3 2 8 2" xfId="3868"/>
    <cellStyle name="Обычный 7 2 3 2 9" xfId="1599"/>
    <cellStyle name="Обычный 7 2 3 3" xfId="268"/>
    <cellStyle name="Обычный 7 2 3 3 2" xfId="269"/>
    <cellStyle name="Обычный 7 2 3 3 2 2" xfId="1631"/>
    <cellStyle name="Обычный 7 2 3 3 2 2 2" xfId="2842"/>
    <cellStyle name="Обычный 7 2 3 3 2 3" xfId="1632"/>
    <cellStyle name="Обычный 7 2 3 3 2 3 2" xfId="3404"/>
    <cellStyle name="Обычный 7 2 3 3 2 4" xfId="1633"/>
    <cellStyle name="Обычный 7 2 3 3 2 4 2" xfId="3405"/>
    <cellStyle name="Обычный 7 2 3 3 2 5" xfId="1634"/>
    <cellStyle name="Обычный 7 2 3 3 2 5 2" xfId="3869"/>
    <cellStyle name="Обычный 7 2 3 3 2 6" xfId="1630"/>
    <cellStyle name="Обычный 7 2 3 3 2 7" xfId="2503"/>
    <cellStyle name="Обычный 7 2 3 3 3" xfId="1635"/>
    <cellStyle name="Обычный 7 2 3 3 3 2" xfId="2843"/>
    <cellStyle name="Обычный 7 2 3 3 4" xfId="1636"/>
    <cellStyle name="Обычный 7 2 3 3 4 2" xfId="3406"/>
    <cellStyle name="Обычный 7 2 3 3 5" xfId="1637"/>
    <cellStyle name="Обычный 7 2 3 3 5 2" xfId="3407"/>
    <cellStyle name="Обычный 7 2 3 3 6" xfId="1638"/>
    <cellStyle name="Обычный 7 2 3 3 6 2" xfId="3870"/>
    <cellStyle name="Обычный 7 2 3 3 7" xfId="1629"/>
    <cellStyle name="Обычный 7 2 3 3 8" xfId="2502"/>
    <cellStyle name="Обычный 7 2 3 4" xfId="270"/>
    <cellStyle name="Обычный 7 2 3 4 2" xfId="271"/>
    <cellStyle name="Обычный 7 2 3 4 2 2" xfId="1641"/>
    <cellStyle name="Обычный 7 2 3 4 2 2 2" xfId="2844"/>
    <cellStyle name="Обычный 7 2 3 4 2 3" xfId="1642"/>
    <cellStyle name="Обычный 7 2 3 4 2 3 2" xfId="3408"/>
    <cellStyle name="Обычный 7 2 3 4 2 4" xfId="1643"/>
    <cellStyle name="Обычный 7 2 3 4 2 4 2" xfId="3409"/>
    <cellStyle name="Обычный 7 2 3 4 2 5" xfId="1644"/>
    <cellStyle name="Обычный 7 2 3 4 2 5 2" xfId="3871"/>
    <cellStyle name="Обычный 7 2 3 4 2 6" xfId="1640"/>
    <cellStyle name="Обычный 7 2 3 4 2 7" xfId="2505"/>
    <cellStyle name="Обычный 7 2 3 4 3" xfId="1645"/>
    <cellStyle name="Обычный 7 2 3 4 3 2" xfId="2845"/>
    <cellStyle name="Обычный 7 2 3 4 4" xfId="1646"/>
    <cellStyle name="Обычный 7 2 3 4 4 2" xfId="3410"/>
    <cellStyle name="Обычный 7 2 3 4 5" xfId="1647"/>
    <cellStyle name="Обычный 7 2 3 4 5 2" xfId="3411"/>
    <cellStyle name="Обычный 7 2 3 4 6" xfId="1648"/>
    <cellStyle name="Обычный 7 2 3 4 6 2" xfId="3872"/>
    <cellStyle name="Обычный 7 2 3 4 7" xfId="1639"/>
    <cellStyle name="Обычный 7 2 3 4 8" xfId="2504"/>
    <cellStyle name="Обычный 7 2 3 5" xfId="272"/>
    <cellStyle name="Обычный 7 2 3 5 2" xfId="1650"/>
    <cellStyle name="Обычный 7 2 3 5 2 2" xfId="2846"/>
    <cellStyle name="Обычный 7 2 3 5 3" xfId="1651"/>
    <cellStyle name="Обычный 7 2 3 5 3 2" xfId="3412"/>
    <cellStyle name="Обычный 7 2 3 5 4" xfId="1652"/>
    <cellStyle name="Обычный 7 2 3 5 4 2" xfId="3413"/>
    <cellStyle name="Обычный 7 2 3 5 5" xfId="1653"/>
    <cellStyle name="Обычный 7 2 3 5 5 2" xfId="3873"/>
    <cellStyle name="Обычный 7 2 3 5 6" xfId="1649"/>
    <cellStyle name="Обычный 7 2 3 5 7" xfId="2506"/>
    <cellStyle name="Обычный 7 2 3 6" xfId="1654"/>
    <cellStyle name="Обычный 7 2 3 6 2" xfId="2847"/>
    <cellStyle name="Обычный 7 2 3 7" xfId="1655"/>
    <cellStyle name="Обычный 7 2 3 7 2" xfId="3414"/>
    <cellStyle name="Обычный 7 2 3 8" xfId="1656"/>
    <cellStyle name="Обычный 7 2 3 8 2" xfId="3415"/>
    <cellStyle name="Обычный 7 2 3 9" xfId="1657"/>
    <cellStyle name="Обычный 7 2 3 9 2" xfId="3874"/>
    <cellStyle name="Обычный 7 2 4" xfId="273"/>
    <cellStyle name="Обычный 7 2 4 10" xfId="2507"/>
    <cellStyle name="Обычный 7 2 4 2" xfId="274"/>
    <cellStyle name="Обычный 7 2 4 2 2" xfId="275"/>
    <cellStyle name="Обычный 7 2 4 2 2 2" xfId="1661"/>
    <cellStyle name="Обычный 7 2 4 2 2 2 2" xfId="2848"/>
    <cellStyle name="Обычный 7 2 4 2 2 3" xfId="1662"/>
    <cellStyle name="Обычный 7 2 4 2 2 3 2" xfId="3416"/>
    <cellStyle name="Обычный 7 2 4 2 2 4" xfId="1663"/>
    <cellStyle name="Обычный 7 2 4 2 2 4 2" xfId="3417"/>
    <cellStyle name="Обычный 7 2 4 2 2 5" xfId="1664"/>
    <cellStyle name="Обычный 7 2 4 2 2 5 2" xfId="3875"/>
    <cellStyle name="Обычный 7 2 4 2 2 6" xfId="1660"/>
    <cellStyle name="Обычный 7 2 4 2 2 7" xfId="2509"/>
    <cellStyle name="Обычный 7 2 4 2 3" xfId="1665"/>
    <cellStyle name="Обычный 7 2 4 2 3 2" xfId="2849"/>
    <cellStyle name="Обычный 7 2 4 2 4" xfId="1666"/>
    <cellStyle name="Обычный 7 2 4 2 4 2" xfId="3418"/>
    <cellStyle name="Обычный 7 2 4 2 5" xfId="1667"/>
    <cellStyle name="Обычный 7 2 4 2 5 2" xfId="3419"/>
    <cellStyle name="Обычный 7 2 4 2 6" xfId="1668"/>
    <cellStyle name="Обычный 7 2 4 2 6 2" xfId="3876"/>
    <cellStyle name="Обычный 7 2 4 2 7" xfId="1659"/>
    <cellStyle name="Обычный 7 2 4 2 8" xfId="2508"/>
    <cellStyle name="Обычный 7 2 4 3" xfId="276"/>
    <cellStyle name="Обычный 7 2 4 3 2" xfId="277"/>
    <cellStyle name="Обычный 7 2 4 3 2 2" xfId="1671"/>
    <cellStyle name="Обычный 7 2 4 3 2 2 2" xfId="2850"/>
    <cellStyle name="Обычный 7 2 4 3 2 3" xfId="1672"/>
    <cellStyle name="Обычный 7 2 4 3 2 3 2" xfId="3420"/>
    <cellStyle name="Обычный 7 2 4 3 2 4" xfId="1673"/>
    <cellStyle name="Обычный 7 2 4 3 2 4 2" xfId="3421"/>
    <cellStyle name="Обычный 7 2 4 3 2 5" xfId="1674"/>
    <cellStyle name="Обычный 7 2 4 3 2 5 2" xfId="3877"/>
    <cellStyle name="Обычный 7 2 4 3 2 6" xfId="1670"/>
    <cellStyle name="Обычный 7 2 4 3 2 7" xfId="2511"/>
    <cellStyle name="Обычный 7 2 4 3 3" xfId="1675"/>
    <cellStyle name="Обычный 7 2 4 3 3 2" xfId="2851"/>
    <cellStyle name="Обычный 7 2 4 3 4" xfId="1676"/>
    <cellStyle name="Обычный 7 2 4 3 4 2" xfId="3422"/>
    <cellStyle name="Обычный 7 2 4 3 5" xfId="1677"/>
    <cellStyle name="Обычный 7 2 4 3 5 2" xfId="3423"/>
    <cellStyle name="Обычный 7 2 4 3 6" xfId="1678"/>
    <cellStyle name="Обычный 7 2 4 3 6 2" xfId="3878"/>
    <cellStyle name="Обычный 7 2 4 3 7" xfId="1669"/>
    <cellStyle name="Обычный 7 2 4 3 8" xfId="2510"/>
    <cellStyle name="Обычный 7 2 4 4" xfId="278"/>
    <cellStyle name="Обычный 7 2 4 4 2" xfId="1680"/>
    <cellStyle name="Обычный 7 2 4 4 2 2" xfId="2852"/>
    <cellStyle name="Обычный 7 2 4 4 3" xfId="1681"/>
    <cellStyle name="Обычный 7 2 4 4 3 2" xfId="3424"/>
    <cellStyle name="Обычный 7 2 4 4 4" xfId="1682"/>
    <cellStyle name="Обычный 7 2 4 4 4 2" xfId="3425"/>
    <cellStyle name="Обычный 7 2 4 4 5" xfId="1683"/>
    <cellStyle name="Обычный 7 2 4 4 5 2" xfId="3879"/>
    <cellStyle name="Обычный 7 2 4 4 6" xfId="1679"/>
    <cellStyle name="Обычный 7 2 4 4 7" xfId="2512"/>
    <cellStyle name="Обычный 7 2 4 5" xfId="1684"/>
    <cellStyle name="Обычный 7 2 4 5 2" xfId="2853"/>
    <cellStyle name="Обычный 7 2 4 6" xfId="1685"/>
    <cellStyle name="Обычный 7 2 4 6 2" xfId="3426"/>
    <cellStyle name="Обычный 7 2 4 7" xfId="1686"/>
    <cellStyle name="Обычный 7 2 4 7 2" xfId="3427"/>
    <cellStyle name="Обычный 7 2 4 8" xfId="1687"/>
    <cellStyle name="Обычный 7 2 4 8 2" xfId="3880"/>
    <cellStyle name="Обычный 7 2 4 9" xfId="1658"/>
    <cellStyle name="Обычный 7 2 5" xfId="279"/>
    <cellStyle name="Обычный 7 2 5 2" xfId="280"/>
    <cellStyle name="Обычный 7 2 5 2 2" xfId="1690"/>
    <cellStyle name="Обычный 7 2 5 2 2 2" xfId="2854"/>
    <cellStyle name="Обычный 7 2 5 2 3" xfId="1691"/>
    <cellStyle name="Обычный 7 2 5 2 3 2" xfId="3428"/>
    <cellStyle name="Обычный 7 2 5 2 4" xfId="1692"/>
    <cellStyle name="Обычный 7 2 5 2 4 2" xfId="3429"/>
    <cellStyle name="Обычный 7 2 5 2 5" xfId="1693"/>
    <cellStyle name="Обычный 7 2 5 2 5 2" xfId="3881"/>
    <cellStyle name="Обычный 7 2 5 2 6" xfId="1689"/>
    <cellStyle name="Обычный 7 2 5 2 7" xfId="2514"/>
    <cellStyle name="Обычный 7 2 5 3" xfId="1694"/>
    <cellStyle name="Обычный 7 2 5 3 2" xfId="2855"/>
    <cellStyle name="Обычный 7 2 5 4" xfId="1695"/>
    <cellStyle name="Обычный 7 2 5 4 2" xfId="3430"/>
    <cellStyle name="Обычный 7 2 5 5" xfId="1696"/>
    <cellStyle name="Обычный 7 2 5 5 2" xfId="3431"/>
    <cellStyle name="Обычный 7 2 5 6" xfId="1697"/>
    <cellStyle name="Обычный 7 2 5 6 2" xfId="3882"/>
    <cellStyle name="Обычный 7 2 5 7" xfId="1688"/>
    <cellStyle name="Обычный 7 2 5 8" xfId="2513"/>
    <cellStyle name="Обычный 7 2 6" xfId="281"/>
    <cellStyle name="Обычный 7 2 6 2" xfId="282"/>
    <cellStyle name="Обычный 7 2 6 2 2" xfId="1700"/>
    <cellStyle name="Обычный 7 2 6 2 2 2" xfId="2856"/>
    <cellStyle name="Обычный 7 2 6 2 3" xfId="1701"/>
    <cellStyle name="Обычный 7 2 6 2 3 2" xfId="3432"/>
    <cellStyle name="Обычный 7 2 6 2 4" xfId="1702"/>
    <cellStyle name="Обычный 7 2 6 2 4 2" xfId="3433"/>
    <cellStyle name="Обычный 7 2 6 2 5" xfId="1703"/>
    <cellStyle name="Обычный 7 2 6 2 5 2" xfId="3883"/>
    <cellStyle name="Обычный 7 2 6 2 6" xfId="1699"/>
    <cellStyle name="Обычный 7 2 6 2 7" xfId="2516"/>
    <cellStyle name="Обычный 7 2 6 3" xfId="1704"/>
    <cellStyle name="Обычный 7 2 6 3 2" xfId="2857"/>
    <cellStyle name="Обычный 7 2 6 4" xfId="1705"/>
    <cellStyle name="Обычный 7 2 6 4 2" xfId="3434"/>
    <cellStyle name="Обычный 7 2 6 5" xfId="1706"/>
    <cellStyle name="Обычный 7 2 6 5 2" xfId="3435"/>
    <cellStyle name="Обычный 7 2 6 6" xfId="1707"/>
    <cellStyle name="Обычный 7 2 6 6 2" xfId="3884"/>
    <cellStyle name="Обычный 7 2 6 7" xfId="1698"/>
    <cellStyle name="Обычный 7 2 6 8" xfId="2515"/>
    <cellStyle name="Обычный 7 2 7" xfId="283"/>
    <cellStyle name="Обычный 7 2 7 2" xfId="284"/>
    <cellStyle name="Обычный 7 2 7 2 2" xfId="1710"/>
    <cellStyle name="Обычный 7 2 7 2 2 2" xfId="2858"/>
    <cellStyle name="Обычный 7 2 7 2 3" xfId="1711"/>
    <cellStyle name="Обычный 7 2 7 2 3 2" xfId="3436"/>
    <cellStyle name="Обычный 7 2 7 2 4" xfId="1712"/>
    <cellStyle name="Обычный 7 2 7 2 4 2" xfId="3437"/>
    <cellStyle name="Обычный 7 2 7 2 5" xfId="1713"/>
    <cellStyle name="Обычный 7 2 7 2 5 2" xfId="3885"/>
    <cellStyle name="Обычный 7 2 7 2 6" xfId="1709"/>
    <cellStyle name="Обычный 7 2 7 2 7" xfId="2518"/>
    <cellStyle name="Обычный 7 2 7 3" xfId="1714"/>
    <cellStyle name="Обычный 7 2 7 3 2" xfId="2859"/>
    <cellStyle name="Обычный 7 2 7 4" xfId="1715"/>
    <cellStyle name="Обычный 7 2 7 4 2" xfId="3438"/>
    <cellStyle name="Обычный 7 2 7 5" xfId="1716"/>
    <cellStyle name="Обычный 7 2 7 5 2" xfId="3439"/>
    <cellStyle name="Обычный 7 2 7 6" xfId="1717"/>
    <cellStyle name="Обычный 7 2 7 6 2" xfId="3886"/>
    <cellStyle name="Обычный 7 2 7 7" xfId="1708"/>
    <cellStyle name="Обычный 7 2 7 8" xfId="2517"/>
    <cellStyle name="Обычный 7 2 8" xfId="285"/>
    <cellStyle name="Обычный 7 2 8 2" xfId="1719"/>
    <cellStyle name="Обычный 7 2 8 2 2" xfId="2860"/>
    <cellStyle name="Обычный 7 2 8 3" xfId="1720"/>
    <cellStyle name="Обычный 7 2 8 3 2" xfId="3440"/>
    <cellStyle name="Обычный 7 2 8 4" xfId="1721"/>
    <cellStyle name="Обычный 7 2 8 4 2" xfId="3441"/>
    <cellStyle name="Обычный 7 2 8 5" xfId="1722"/>
    <cellStyle name="Обычный 7 2 8 5 2" xfId="3887"/>
    <cellStyle name="Обычный 7 2 8 6" xfId="1718"/>
    <cellStyle name="Обычный 7 2 8 7" xfId="2519"/>
    <cellStyle name="Обычный 7 2 9" xfId="1723"/>
    <cellStyle name="Обычный 7 2 9 2" xfId="2861"/>
    <cellStyle name="Обычный 7 3" xfId="1724"/>
    <cellStyle name="Обычный 7 4" xfId="1533"/>
    <cellStyle name="Обычный 8" xfId="286"/>
    <cellStyle name="Обычный 8 2" xfId="1725"/>
    <cellStyle name="Обычный 8 28" xfId="1726"/>
    <cellStyle name="Обычный 9" xfId="287"/>
    <cellStyle name="Обычный 9 10" xfId="1728"/>
    <cellStyle name="Обычный 9 10 2" xfId="3888"/>
    <cellStyle name="Обычный 9 11" xfId="1729"/>
    <cellStyle name="Обычный 9 12" xfId="1727"/>
    <cellStyle name="Обычный 9 13" xfId="2520"/>
    <cellStyle name="Обычный 9 2" xfId="288"/>
    <cellStyle name="Обычный 9 2 10" xfId="1730"/>
    <cellStyle name="Обычный 9 2 11" xfId="2521"/>
    <cellStyle name="Обычный 9 2 2" xfId="289"/>
    <cellStyle name="Обычный 9 2 2 10" xfId="1731"/>
    <cellStyle name="Обычный 9 2 2 11" xfId="2522"/>
    <cellStyle name="Обычный 9 2 2 2" xfId="290"/>
    <cellStyle name="Обычный 9 2 2 2 2" xfId="291"/>
    <cellStyle name="Обычный 9 2 2 2 2 2" xfId="1734"/>
    <cellStyle name="Обычный 9 2 2 2 2 2 2" xfId="2862"/>
    <cellStyle name="Обычный 9 2 2 2 2 3" xfId="1735"/>
    <cellStyle name="Обычный 9 2 2 2 2 3 2" xfId="3442"/>
    <cellStyle name="Обычный 9 2 2 2 2 4" xfId="1736"/>
    <cellStyle name="Обычный 9 2 2 2 2 4 2" xfId="3443"/>
    <cellStyle name="Обычный 9 2 2 2 2 5" xfId="1737"/>
    <cellStyle name="Обычный 9 2 2 2 2 5 2" xfId="3889"/>
    <cellStyle name="Обычный 9 2 2 2 2 6" xfId="1733"/>
    <cellStyle name="Обычный 9 2 2 2 2 7" xfId="2524"/>
    <cellStyle name="Обычный 9 2 2 2 3" xfId="1738"/>
    <cellStyle name="Обычный 9 2 2 2 3 2" xfId="2863"/>
    <cellStyle name="Обычный 9 2 2 2 4" xfId="1739"/>
    <cellStyle name="Обычный 9 2 2 2 4 2" xfId="3444"/>
    <cellStyle name="Обычный 9 2 2 2 5" xfId="1740"/>
    <cellStyle name="Обычный 9 2 2 2 5 2" xfId="3445"/>
    <cellStyle name="Обычный 9 2 2 2 6" xfId="1741"/>
    <cellStyle name="Обычный 9 2 2 2 6 2" xfId="3890"/>
    <cellStyle name="Обычный 9 2 2 2 7" xfId="1732"/>
    <cellStyle name="Обычный 9 2 2 2 8" xfId="2523"/>
    <cellStyle name="Обычный 9 2 2 3" xfId="292"/>
    <cellStyle name="Обычный 9 2 2 3 2" xfId="293"/>
    <cellStyle name="Обычный 9 2 2 3 2 2" xfId="1744"/>
    <cellStyle name="Обычный 9 2 2 3 2 2 2" xfId="2864"/>
    <cellStyle name="Обычный 9 2 2 3 2 3" xfId="1745"/>
    <cellStyle name="Обычный 9 2 2 3 2 3 2" xfId="3446"/>
    <cellStyle name="Обычный 9 2 2 3 2 4" xfId="1746"/>
    <cellStyle name="Обычный 9 2 2 3 2 4 2" xfId="3447"/>
    <cellStyle name="Обычный 9 2 2 3 2 5" xfId="1747"/>
    <cellStyle name="Обычный 9 2 2 3 2 5 2" xfId="3891"/>
    <cellStyle name="Обычный 9 2 2 3 2 6" xfId="1743"/>
    <cellStyle name="Обычный 9 2 2 3 2 7" xfId="2526"/>
    <cellStyle name="Обычный 9 2 2 3 3" xfId="1748"/>
    <cellStyle name="Обычный 9 2 2 3 3 2" xfId="2865"/>
    <cellStyle name="Обычный 9 2 2 3 4" xfId="1749"/>
    <cellStyle name="Обычный 9 2 2 3 4 2" xfId="3448"/>
    <cellStyle name="Обычный 9 2 2 3 5" xfId="1750"/>
    <cellStyle name="Обычный 9 2 2 3 5 2" xfId="3449"/>
    <cellStyle name="Обычный 9 2 2 3 6" xfId="1751"/>
    <cellStyle name="Обычный 9 2 2 3 6 2" xfId="3892"/>
    <cellStyle name="Обычный 9 2 2 3 7" xfId="1742"/>
    <cellStyle name="Обычный 9 2 2 3 8" xfId="2525"/>
    <cellStyle name="Обычный 9 2 2 4" xfId="294"/>
    <cellStyle name="Обычный 9 2 2 4 2" xfId="295"/>
    <cellStyle name="Обычный 9 2 2 4 2 2" xfId="1754"/>
    <cellStyle name="Обычный 9 2 2 4 2 2 2" xfId="2866"/>
    <cellStyle name="Обычный 9 2 2 4 2 3" xfId="1755"/>
    <cellStyle name="Обычный 9 2 2 4 2 3 2" xfId="3450"/>
    <cellStyle name="Обычный 9 2 2 4 2 4" xfId="1756"/>
    <cellStyle name="Обычный 9 2 2 4 2 4 2" xfId="3451"/>
    <cellStyle name="Обычный 9 2 2 4 2 5" xfId="1757"/>
    <cellStyle name="Обычный 9 2 2 4 2 5 2" xfId="3893"/>
    <cellStyle name="Обычный 9 2 2 4 2 6" xfId="1753"/>
    <cellStyle name="Обычный 9 2 2 4 2 7" xfId="2528"/>
    <cellStyle name="Обычный 9 2 2 4 3" xfId="1758"/>
    <cellStyle name="Обычный 9 2 2 4 3 2" xfId="2867"/>
    <cellStyle name="Обычный 9 2 2 4 4" xfId="1759"/>
    <cellStyle name="Обычный 9 2 2 4 4 2" xfId="3452"/>
    <cellStyle name="Обычный 9 2 2 4 5" xfId="1760"/>
    <cellStyle name="Обычный 9 2 2 4 5 2" xfId="3453"/>
    <cellStyle name="Обычный 9 2 2 4 6" xfId="1761"/>
    <cellStyle name="Обычный 9 2 2 4 6 2" xfId="3894"/>
    <cellStyle name="Обычный 9 2 2 4 7" xfId="1752"/>
    <cellStyle name="Обычный 9 2 2 4 8" xfId="2527"/>
    <cellStyle name="Обычный 9 2 2 5" xfId="296"/>
    <cellStyle name="Обычный 9 2 2 5 2" xfId="1763"/>
    <cellStyle name="Обычный 9 2 2 5 2 2" xfId="2868"/>
    <cellStyle name="Обычный 9 2 2 5 3" xfId="1764"/>
    <cellStyle name="Обычный 9 2 2 5 3 2" xfId="3454"/>
    <cellStyle name="Обычный 9 2 2 5 4" xfId="1765"/>
    <cellStyle name="Обычный 9 2 2 5 4 2" xfId="3455"/>
    <cellStyle name="Обычный 9 2 2 5 5" xfId="1766"/>
    <cellStyle name="Обычный 9 2 2 5 5 2" xfId="3895"/>
    <cellStyle name="Обычный 9 2 2 5 6" xfId="1762"/>
    <cellStyle name="Обычный 9 2 2 5 7" xfId="2529"/>
    <cellStyle name="Обычный 9 2 2 6" xfId="1767"/>
    <cellStyle name="Обычный 9 2 2 6 2" xfId="2869"/>
    <cellStyle name="Обычный 9 2 2 7" xfId="1768"/>
    <cellStyle name="Обычный 9 2 2 7 2" xfId="3456"/>
    <cellStyle name="Обычный 9 2 2 8" xfId="1769"/>
    <cellStyle name="Обычный 9 2 2 8 2" xfId="3457"/>
    <cellStyle name="Обычный 9 2 2 9" xfId="1770"/>
    <cellStyle name="Обычный 9 2 2 9 2" xfId="3896"/>
    <cellStyle name="Обычный 9 2 3" xfId="297"/>
    <cellStyle name="Обычный 9 2 3 2" xfId="298"/>
    <cellStyle name="Обычный 9 2 3 2 2" xfId="1773"/>
    <cellStyle name="Обычный 9 2 3 2 2 2" xfId="2870"/>
    <cellStyle name="Обычный 9 2 3 2 3" xfId="1774"/>
    <cellStyle name="Обычный 9 2 3 2 3 2" xfId="3458"/>
    <cellStyle name="Обычный 9 2 3 2 4" xfId="1775"/>
    <cellStyle name="Обычный 9 2 3 2 4 2" xfId="3459"/>
    <cellStyle name="Обычный 9 2 3 2 5" xfId="1776"/>
    <cellStyle name="Обычный 9 2 3 2 5 2" xfId="3897"/>
    <cellStyle name="Обычный 9 2 3 2 6" xfId="1772"/>
    <cellStyle name="Обычный 9 2 3 2 7" xfId="2531"/>
    <cellStyle name="Обычный 9 2 3 3" xfId="1777"/>
    <cellStyle name="Обычный 9 2 3 3 2" xfId="2871"/>
    <cellStyle name="Обычный 9 2 3 4" xfId="1778"/>
    <cellStyle name="Обычный 9 2 3 4 2" xfId="3460"/>
    <cellStyle name="Обычный 9 2 3 5" xfId="1779"/>
    <cellStyle name="Обычный 9 2 3 5 2" xfId="3461"/>
    <cellStyle name="Обычный 9 2 3 6" xfId="1780"/>
    <cellStyle name="Обычный 9 2 3 6 2" xfId="3898"/>
    <cellStyle name="Обычный 9 2 3 7" xfId="1771"/>
    <cellStyle name="Обычный 9 2 3 8" xfId="2530"/>
    <cellStyle name="Обычный 9 2 4" xfId="299"/>
    <cellStyle name="Обычный 9 2 4 2" xfId="300"/>
    <cellStyle name="Обычный 9 2 4 2 2" xfId="1783"/>
    <cellStyle name="Обычный 9 2 4 2 2 2" xfId="2872"/>
    <cellStyle name="Обычный 9 2 4 2 3" xfId="1784"/>
    <cellStyle name="Обычный 9 2 4 2 3 2" xfId="3462"/>
    <cellStyle name="Обычный 9 2 4 2 4" xfId="1785"/>
    <cellStyle name="Обычный 9 2 4 2 4 2" xfId="3463"/>
    <cellStyle name="Обычный 9 2 4 2 5" xfId="1786"/>
    <cellStyle name="Обычный 9 2 4 2 5 2" xfId="3899"/>
    <cellStyle name="Обычный 9 2 4 2 6" xfId="1782"/>
    <cellStyle name="Обычный 9 2 4 2 7" xfId="2533"/>
    <cellStyle name="Обычный 9 2 4 3" xfId="1787"/>
    <cellStyle name="Обычный 9 2 4 3 2" xfId="2873"/>
    <cellStyle name="Обычный 9 2 4 4" xfId="1788"/>
    <cellStyle name="Обычный 9 2 4 4 2" xfId="3464"/>
    <cellStyle name="Обычный 9 2 4 5" xfId="1789"/>
    <cellStyle name="Обычный 9 2 4 5 2" xfId="3465"/>
    <cellStyle name="Обычный 9 2 4 6" xfId="1790"/>
    <cellStyle name="Обычный 9 2 4 6 2" xfId="3900"/>
    <cellStyle name="Обычный 9 2 4 7" xfId="1781"/>
    <cellStyle name="Обычный 9 2 4 8" xfId="2532"/>
    <cellStyle name="Обычный 9 2 5" xfId="301"/>
    <cellStyle name="Обычный 9 2 5 2" xfId="1792"/>
    <cellStyle name="Обычный 9 2 5 2 2" xfId="2874"/>
    <cellStyle name="Обычный 9 2 5 3" xfId="1793"/>
    <cellStyle name="Обычный 9 2 5 3 2" xfId="3466"/>
    <cellStyle name="Обычный 9 2 5 4" xfId="1794"/>
    <cellStyle name="Обычный 9 2 5 4 2" xfId="3467"/>
    <cellStyle name="Обычный 9 2 5 5" xfId="1795"/>
    <cellStyle name="Обычный 9 2 5 5 2" xfId="3901"/>
    <cellStyle name="Обычный 9 2 5 6" xfId="1791"/>
    <cellStyle name="Обычный 9 2 5 7" xfId="2534"/>
    <cellStyle name="Обычный 9 2 6" xfId="1796"/>
    <cellStyle name="Обычный 9 2 6 2" xfId="2875"/>
    <cellStyle name="Обычный 9 2 7" xfId="1797"/>
    <cellStyle name="Обычный 9 2 7 2" xfId="3468"/>
    <cellStyle name="Обычный 9 2 8" xfId="1798"/>
    <cellStyle name="Обычный 9 2 8 2" xfId="3469"/>
    <cellStyle name="Обычный 9 2 9" xfId="1799"/>
    <cellStyle name="Обычный 9 2 9 2" xfId="3902"/>
    <cellStyle name="Обычный 9 3" xfId="302"/>
    <cellStyle name="Обычный 9 3 10" xfId="1800"/>
    <cellStyle name="Обычный 9 3 11" xfId="2535"/>
    <cellStyle name="Обычный 9 3 2" xfId="303"/>
    <cellStyle name="Обычный 9 3 2 2" xfId="304"/>
    <cellStyle name="Обычный 9 3 2 2 2" xfId="1803"/>
    <cellStyle name="Обычный 9 3 2 2 2 2" xfId="2876"/>
    <cellStyle name="Обычный 9 3 2 2 3" xfId="1804"/>
    <cellStyle name="Обычный 9 3 2 2 3 2" xfId="3470"/>
    <cellStyle name="Обычный 9 3 2 2 4" xfId="1805"/>
    <cellStyle name="Обычный 9 3 2 2 4 2" xfId="3471"/>
    <cellStyle name="Обычный 9 3 2 2 5" xfId="1806"/>
    <cellStyle name="Обычный 9 3 2 2 5 2" xfId="3903"/>
    <cellStyle name="Обычный 9 3 2 2 6" xfId="1802"/>
    <cellStyle name="Обычный 9 3 2 2 7" xfId="2537"/>
    <cellStyle name="Обычный 9 3 2 3" xfId="1807"/>
    <cellStyle name="Обычный 9 3 2 3 2" xfId="2877"/>
    <cellStyle name="Обычный 9 3 2 4" xfId="1808"/>
    <cellStyle name="Обычный 9 3 2 4 2" xfId="3472"/>
    <cellStyle name="Обычный 9 3 2 5" xfId="1809"/>
    <cellStyle name="Обычный 9 3 2 5 2" xfId="3473"/>
    <cellStyle name="Обычный 9 3 2 6" xfId="1810"/>
    <cellStyle name="Обычный 9 3 2 6 2" xfId="3904"/>
    <cellStyle name="Обычный 9 3 2 7" xfId="1801"/>
    <cellStyle name="Обычный 9 3 2 8" xfId="2536"/>
    <cellStyle name="Обычный 9 3 3" xfId="305"/>
    <cellStyle name="Обычный 9 3 3 2" xfId="306"/>
    <cellStyle name="Обычный 9 3 3 2 2" xfId="1813"/>
    <cellStyle name="Обычный 9 3 3 2 2 2" xfId="2878"/>
    <cellStyle name="Обычный 9 3 3 2 3" xfId="1814"/>
    <cellStyle name="Обычный 9 3 3 2 3 2" xfId="3474"/>
    <cellStyle name="Обычный 9 3 3 2 4" xfId="1815"/>
    <cellStyle name="Обычный 9 3 3 2 4 2" xfId="3475"/>
    <cellStyle name="Обычный 9 3 3 2 5" xfId="1816"/>
    <cellStyle name="Обычный 9 3 3 2 5 2" xfId="3905"/>
    <cellStyle name="Обычный 9 3 3 2 6" xfId="1812"/>
    <cellStyle name="Обычный 9 3 3 2 7" xfId="2539"/>
    <cellStyle name="Обычный 9 3 3 3" xfId="1817"/>
    <cellStyle name="Обычный 9 3 3 3 2" xfId="2879"/>
    <cellStyle name="Обычный 9 3 3 4" xfId="1818"/>
    <cellStyle name="Обычный 9 3 3 4 2" xfId="3476"/>
    <cellStyle name="Обычный 9 3 3 5" xfId="1819"/>
    <cellStyle name="Обычный 9 3 3 5 2" xfId="3477"/>
    <cellStyle name="Обычный 9 3 3 6" xfId="1820"/>
    <cellStyle name="Обычный 9 3 3 6 2" xfId="3906"/>
    <cellStyle name="Обычный 9 3 3 7" xfId="1811"/>
    <cellStyle name="Обычный 9 3 3 8" xfId="2538"/>
    <cellStyle name="Обычный 9 3 4" xfId="307"/>
    <cellStyle name="Обычный 9 3 4 2" xfId="308"/>
    <cellStyle name="Обычный 9 3 4 2 2" xfId="1823"/>
    <cellStyle name="Обычный 9 3 4 2 2 2" xfId="2880"/>
    <cellStyle name="Обычный 9 3 4 2 3" xfId="1824"/>
    <cellStyle name="Обычный 9 3 4 2 3 2" xfId="3478"/>
    <cellStyle name="Обычный 9 3 4 2 4" xfId="1825"/>
    <cellStyle name="Обычный 9 3 4 2 4 2" xfId="3479"/>
    <cellStyle name="Обычный 9 3 4 2 5" xfId="1826"/>
    <cellStyle name="Обычный 9 3 4 2 5 2" xfId="3907"/>
    <cellStyle name="Обычный 9 3 4 2 6" xfId="1822"/>
    <cellStyle name="Обычный 9 3 4 2 7" xfId="2541"/>
    <cellStyle name="Обычный 9 3 4 3" xfId="1827"/>
    <cellStyle name="Обычный 9 3 4 3 2" xfId="2881"/>
    <cellStyle name="Обычный 9 3 4 4" xfId="1828"/>
    <cellStyle name="Обычный 9 3 4 4 2" xfId="3480"/>
    <cellStyle name="Обычный 9 3 4 5" xfId="1829"/>
    <cellStyle name="Обычный 9 3 4 5 2" xfId="3481"/>
    <cellStyle name="Обычный 9 3 4 6" xfId="1830"/>
    <cellStyle name="Обычный 9 3 4 6 2" xfId="3908"/>
    <cellStyle name="Обычный 9 3 4 7" xfId="1821"/>
    <cellStyle name="Обычный 9 3 4 8" xfId="2540"/>
    <cellStyle name="Обычный 9 3 5" xfId="309"/>
    <cellStyle name="Обычный 9 3 5 2" xfId="1832"/>
    <cellStyle name="Обычный 9 3 5 2 2" xfId="2882"/>
    <cellStyle name="Обычный 9 3 5 3" xfId="1833"/>
    <cellStyle name="Обычный 9 3 5 3 2" xfId="3482"/>
    <cellStyle name="Обычный 9 3 5 4" xfId="1834"/>
    <cellStyle name="Обычный 9 3 5 4 2" xfId="3483"/>
    <cellStyle name="Обычный 9 3 5 5" xfId="1835"/>
    <cellStyle name="Обычный 9 3 5 5 2" xfId="3909"/>
    <cellStyle name="Обычный 9 3 5 6" xfId="1831"/>
    <cellStyle name="Обычный 9 3 5 7" xfId="2542"/>
    <cellStyle name="Обычный 9 3 6" xfId="1836"/>
    <cellStyle name="Обычный 9 3 6 2" xfId="2883"/>
    <cellStyle name="Обычный 9 3 7" xfId="1837"/>
    <cellStyle name="Обычный 9 3 7 2" xfId="3484"/>
    <cellStyle name="Обычный 9 3 8" xfId="1838"/>
    <cellStyle name="Обычный 9 3 8 2" xfId="3485"/>
    <cellStyle name="Обычный 9 3 9" xfId="1839"/>
    <cellStyle name="Обычный 9 3 9 2" xfId="3910"/>
    <cellStyle name="Обычный 9 4" xfId="310"/>
    <cellStyle name="Обычный 9 4 2" xfId="311"/>
    <cellStyle name="Обычный 9 4 2 2" xfId="1842"/>
    <cellStyle name="Обычный 9 4 2 2 2" xfId="2884"/>
    <cellStyle name="Обычный 9 4 2 3" xfId="1843"/>
    <cellStyle name="Обычный 9 4 2 3 2" xfId="3486"/>
    <cellStyle name="Обычный 9 4 2 4" xfId="1844"/>
    <cellStyle name="Обычный 9 4 2 4 2" xfId="3487"/>
    <cellStyle name="Обычный 9 4 2 5" xfId="1845"/>
    <cellStyle name="Обычный 9 4 2 5 2" xfId="3911"/>
    <cellStyle name="Обычный 9 4 2 6" xfId="1841"/>
    <cellStyle name="Обычный 9 4 2 7" xfId="2544"/>
    <cellStyle name="Обычный 9 4 3" xfId="1846"/>
    <cellStyle name="Обычный 9 4 3 2" xfId="2885"/>
    <cellStyle name="Обычный 9 4 4" xfId="1847"/>
    <cellStyle name="Обычный 9 4 4 2" xfId="3488"/>
    <cellStyle name="Обычный 9 4 5" xfId="1848"/>
    <cellStyle name="Обычный 9 4 5 2" xfId="3489"/>
    <cellStyle name="Обычный 9 4 6" xfId="1849"/>
    <cellStyle name="Обычный 9 4 6 2" xfId="3912"/>
    <cellStyle name="Обычный 9 4 7" xfId="1840"/>
    <cellStyle name="Обычный 9 4 8" xfId="2543"/>
    <cellStyle name="Обычный 9 5" xfId="312"/>
    <cellStyle name="Обычный 9 5 2" xfId="313"/>
    <cellStyle name="Обычный 9 5 2 2" xfId="1852"/>
    <cellStyle name="Обычный 9 5 2 2 2" xfId="2886"/>
    <cellStyle name="Обычный 9 5 2 3" xfId="1853"/>
    <cellStyle name="Обычный 9 5 2 3 2" xfId="3490"/>
    <cellStyle name="Обычный 9 5 2 4" xfId="1854"/>
    <cellStyle name="Обычный 9 5 2 4 2" xfId="3491"/>
    <cellStyle name="Обычный 9 5 2 5" xfId="1855"/>
    <cellStyle name="Обычный 9 5 2 5 2" xfId="3913"/>
    <cellStyle name="Обычный 9 5 2 6" xfId="1851"/>
    <cellStyle name="Обычный 9 5 2 7" xfId="2546"/>
    <cellStyle name="Обычный 9 5 3" xfId="1856"/>
    <cellStyle name="Обычный 9 5 3 2" xfId="2887"/>
    <cellStyle name="Обычный 9 5 4" xfId="1857"/>
    <cellStyle name="Обычный 9 5 4 2" xfId="3492"/>
    <cellStyle name="Обычный 9 5 5" xfId="1858"/>
    <cellStyle name="Обычный 9 5 5 2" xfId="3493"/>
    <cellStyle name="Обычный 9 5 6" xfId="1859"/>
    <cellStyle name="Обычный 9 5 6 2" xfId="3914"/>
    <cellStyle name="Обычный 9 5 7" xfId="1850"/>
    <cellStyle name="Обычный 9 5 8" xfId="2545"/>
    <cellStyle name="Обычный 9 6" xfId="314"/>
    <cellStyle name="Обычный 9 6 2" xfId="1861"/>
    <cellStyle name="Обычный 9 6 2 2" xfId="2888"/>
    <cellStyle name="Обычный 9 6 3" xfId="1862"/>
    <cellStyle name="Обычный 9 6 3 2" xfId="3494"/>
    <cellStyle name="Обычный 9 6 4" xfId="1863"/>
    <cellStyle name="Обычный 9 6 4 2" xfId="3495"/>
    <cellStyle name="Обычный 9 6 5" xfId="1864"/>
    <cellStyle name="Обычный 9 6 5 2" xfId="3915"/>
    <cellStyle name="Обычный 9 6 6" xfId="1860"/>
    <cellStyle name="Обычный 9 6 7" xfId="2547"/>
    <cellStyle name="Обычный 9 7" xfId="1865"/>
    <cellStyle name="Обычный 9 7 2" xfId="2889"/>
    <cellStyle name="Обычный 9 8" xfId="1866"/>
    <cellStyle name="Обычный 9 8 2" xfId="3496"/>
    <cellStyle name="Обычный 9 9" xfId="1867"/>
    <cellStyle name="Обычный 9 9 2" xfId="3497"/>
    <cellStyle name="Плохой 2" xfId="315"/>
    <cellStyle name="Плохой 2 2" xfId="1869"/>
    <cellStyle name="Плохой 2 3" xfId="1868"/>
    <cellStyle name="Плохой 3" xfId="1870"/>
    <cellStyle name="Плохой 4" xfId="1871"/>
    <cellStyle name="Пояснение 2" xfId="316"/>
    <cellStyle name="Примечание 2" xfId="317"/>
    <cellStyle name="Примечание 3" xfId="1872"/>
    <cellStyle name="Процентный 2" xfId="318"/>
    <cellStyle name="Процентный 2 2" xfId="1874"/>
    <cellStyle name="Процентный 2 3" xfId="1875"/>
    <cellStyle name="Процентный 2 4" xfId="1876"/>
    <cellStyle name="Процентный 2 5" xfId="1873"/>
    <cellStyle name="Процентный 3" xfId="319"/>
    <cellStyle name="Процентный 3 2" xfId="1878"/>
    <cellStyle name="Процентный 3 3" xfId="1879"/>
    <cellStyle name="Процентный 3 4" xfId="1877"/>
    <cellStyle name="Процентный 4" xfId="1880"/>
    <cellStyle name="Связанная ячейка 2" xfId="320"/>
    <cellStyle name="Стиль 1" xfId="321"/>
    <cellStyle name="Стиль 1 2" xfId="1881"/>
    <cellStyle name="Текст предупреждения 2" xfId="322"/>
    <cellStyle name="Тысячи [0]_3Com" xfId="1882"/>
    <cellStyle name="Тысячи_3Com" xfId="1883"/>
    <cellStyle name="Финансовый 2" xfId="323"/>
    <cellStyle name="Финансовый 2 10" xfId="1885"/>
    <cellStyle name="Финансовый 2 10 2" xfId="1886"/>
    <cellStyle name="Финансовый 2 10 3" xfId="3498"/>
    <cellStyle name="Финансовый 2 11" xfId="1887"/>
    <cellStyle name="Финансовый 2 11 2" xfId="3499"/>
    <cellStyle name="Финансовый 2 12" xfId="1888"/>
    <cellStyle name="Финансовый 2 12 2" xfId="3916"/>
    <cellStyle name="Финансовый 2 13" xfId="1889"/>
    <cellStyle name="Финансовый 2 14" xfId="1884"/>
    <cellStyle name="Финансовый 2 15" xfId="2548"/>
    <cellStyle name="Финансовый 2 2" xfId="324"/>
    <cellStyle name="Финансовый 2 2 10" xfId="1891"/>
    <cellStyle name="Финансовый 2 2 11" xfId="1890"/>
    <cellStyle name="Финансовый 2 2 12" xfId="2549"/>
    <cellStyle name="Финансовый 2 2 2" xfId="325"/>
    <cellStyle name="Финансовый 2 2 2 10" xfId="2550"/>
    <cellStyle name="Финансовый 2 2 2 2" xfId="326"/>
    <cellStyle name="Финансовый 2 2 2 2 2" xfId="327"/>
    <cellStyle name="Финансовый 2 2 2 2 3" xfId="328"/>
    <cellStyle name="Финансовый 2 2 2 2 3 2" xfId="1895"/>
    <cellStyle name="Финансовый 2 2 2 2 3 2 2" xfId="2890"/>
    <cellStyle name="Финансовый 2 2 2 2 3 3" xfId="1896"/>
    <cellStyle name="Финансовый 2 2 2 2 3 3 2" xfId="3500"/>
    <cellStyle name="Финансовый 2 2 2 2 3 4" xfId="1897"/>
    <cellStyle name="Финансовый 2 2 2 2 3 4 2" xfId="3501"/>
    <cellStyle name="Финансовый 2 2 2 2 3 5" xfId="1898"/>
    <cellStyle name="Финансовый 2 2 2 2 3 5 2" xfId="3917"/>
    <cellStyle name="Финансовый 2 2 2 2 3 6" xfId="1894"/>
    <cellStyle name="Финансовый 2 2 2 2 3 7" xfId="2552"/>
    <cellStyle name="Финансовый 2 2 2 2 4" xfId="1899"/>
    <cellStyle name="Финансовый 2 2 2 2 4 2" xfId="2891"/>
    <cellStyle name="Финансовый 2 2 2 2 5" xfId="1900"/>
    <cellStyle name="Финансовый 2 2 2 2 5 2" xfId="3502"/>
    <cellStyle name="Финансовый 2 2 2 2 6" xfId="1901"/>
    <cellStyle name="Финансовый 2 2 2 2 6 2" xfId="3503"/>
    <cellStyle name="Финансовый 2 2 2 2 7" xfId="1902"/>
    <cellStyle name="Финансовый 2 2 2 2 7 2" xfId="3918"/>
    <cellStyle name="Финансовый 2 2 2 2 8" xfId="1893"/>
    <cellStyle name="Финансовый 2 2 2 2 9" xfId="2551"/>
    <cellStyle name="Финансовый 2 2 2 3" xfId="329"/>
    <cellStyle name="Финансовый 2 2 2 3 2" xfId="330"/>
    <cellStyle name="Финансовый 2 2 2 3 2 2" xfId="1905"/>
    <cellStyle name="Финансовый 2 2 2 3 2 2 2" xfId="2892"/>
    <cellStyle name="Финансовый 2 2 2 3 2 3" xfId="1906"/>
    <cellStyle name="Финансовый 2 2 2 3 2 3 2" xfId="3504"/>
    <cellStyle name="Финансовый 2 2 2 3 2 4" xfId="1907"/>
    <cellStyle name="Финансовый 2 2 2 3 2 4 2" xfId="3505"/>
    <cellStyle name="Финансовый 2 2 2 3 2 5" xfId="1908"/>
    <cellStyle name="Финансовый 2 2 2 3 2 5 2" xfId="3919"/>
    <cellStyle name="Финансовый 2 2 2 3 2 6" xfId="1904"/>
    <cellStyle name="Финансовый 2 2 2 3 2 7" xfId="2554"/>
    <cellStyle name="Финансовый 2 2 2 3 3" xfId="1909"/>
    <cellStyle name="Финансовый 2 2 2 3 3 2" xfId="2893"/>
    <cellStyle name="Финансовый 2 2 2 3 4" xfId="1910"/>
    <cellStyle name="Финансовый 2 2 2 3 4 2" xfId="3506"/>
    <cellStyle name="Финансовый 2 2 2 3 5" xfId="1911"/>
    <cellStyle name="Финансовый 2 2 2 3 5 2" xfId="3507"/>
    <cellStyle name="Финансовый 2 2 2 3 6" xfId="1912"/>
    <cellStyle name="Финансовый 2 2 2 3 6 2" xfId="3920"/>
    <cellStyle name="Финансовый 2 2 2 3 7" xfId="1903"/>
    <cellStyle name="Финансовый 2 2 2 3 8" xfId="2553"/>
    <cellStyle name="Финансовый 2 2 2 4" xfId="331"/>
    <cellStyle name="Финансовый 2 2 2 4 2" xfId="1914"/>
    <cellStyle name="Финансовый 2 2 2 4 2 2" xfId="2894"/>
    <cellStyle name="Финансовый 2 2 2 4 3" xfId="1915"/>
    <cellStyle name="Финансовый 2 2 2 4 3 2" xfId="3508"/>
    <cellStyle name="Финансовый 2 2 2 4 4" xfId="1916"/>
    <cellStyle name="Финансовый 2 2 2 4 4 2" xfId="3509"/>
    <cellStyle name="Финансовый 2 2 2 4 5" xfId="1917"/>
    <cellStyle name="Финансовый 2 2 2 4 5 2" xfId="3921"/>
    <cellStyle name="Финансовый 2 2 2 4 6" xfId="1913"/>
    <cellStyle name="Финансовый 2 2 2 4 7" xfId="2555"/>
    <cellStyle name="Финансовый 2 2 2 5" xfId="1918"/>
    <cellStyle name="Финансовый 2 2 2 5 2" xfId="2895"/>
    <cellStyle name="Финансовый 2 2 2 6" xfId="1919"/>
    <cellStyle name="Финансовый 2 2 2 6 2" xfId="3510"/>
    <cellStyle name="Финансовый 2 2 2 7" xfId="1920"/>
    <cellStyle name="Финансовый 2 2 2 7 2" xfId="3511"/>
    <cellStyle name="Финансовый 2 2 2 8" xfId="1921"/>
    <cellStyle name="Финансовый 2 2 2 8 2" xfId="3922"/>
    <cellStyle name="Финансовый 2 2 2 9" xfId="1892"/>
    <cellStyle name="Финансовый 2 2 3" xfId="332"/>
    <cellStyle name="Финансовый 2 2 3 2" xfId="333"/>
    <cellStyle name="Финансовый 2 2 3 2 2" xfId="1924"/>
    <cellStyle name="Финансовый 2 2 3 2 2 2" xfId="2896"/>
    <cellStyle name="Финансовый 2 2 3 2 3" xfId="1925"/>
    <cellStyle name="Финансовый 2 2 3 2 3 2" xfId="3512"/>
    <cellStyle name="Финансовый 2 2 3 2 4" xfId="1926"/>
    <cellStyle name="Финансовый 2 2 3 2 4 2" xfId="3513"/>
    <cellStyle name="Финансовый 2 2 3 2 5" xfId="1927"/>
    <cellStyle name="Финансовый 2 2 3 2 5 2" xfId="3923"/>
    <cellStyle name="Финансовый 2 2 3 2 6" xfId="1923"/>
    <cellStyle name="Финансовый 2 2 3 2 7" xfId="2557"/>
    <cellStyle name="Финансовый 2 2 3 3" xfId="1928"/>
    <cellStyle name="Финансовый 2 2 3 3 2" xfId="2897"/>
    <cellStyle name="Финансовый 2 2 3 4" xfId="1929"/>
    <cellStyle name="Финансовый 2 2 3 4 2" xfId="3514"/>
    <cellStyle name="Финансовый 2 2 3 5" xfId="1930"/>
    <cellStyle name="Финансовый 2 2 3 5 2" xfId="3515"/>
    <cellStyle name="Финансовый 2 2 3 6" xfId="1931"/>
    <cellStyle name="Финансовый 2 2 3 6 2" xfId="3924"/>
    <cellStyle name="Финансовый 2 2 3 7" xfId="1922"/>
    <cellStyle name="Финансовый 2 2 3 8" xfId="2556"/>
    <cellStyle name="Финансовый 2 2 4" xfId="334"/>
    <cellStyle name="Финансовый 2 2 4 2" xfId="335"/>
    <cellStyle name="Финансовый 2 2 4 2 2" xfId="1934"/>
    <cellStyle name="Финансовый 2 2 4 2 2 2" xfId="2898"/>
    <cellStyle name="Финансовый 2 2 4 2 3" xfId="1935"/>
    <cellStyle name="Финансовый 2 2 4 2 3 2" xfId="3516"/>
    <cellStyle name="Финансовый 2 2 4 2 4" xfId="1936"/>
    <cellStyle name="Финансовый 2 2 4 2 4 2" xfId="3517"/>
    <cellStyle name="Финансовый 2 2 4 2 5" xfId="1937"/>
    <cellStyle name="Финансовый 2 2 4 2 5 2" xfId="3925"/>
    <cellStyle name="Финансовый 2 2 4 2 6" xfId="1933"/>
    <cellStyle name="Финансовый 2 2 4 2 7" xfId="2559"/>
    <cellStyle name="Финансовый 2 2 4 3" xfId="1938"/>
    <cellStyle name="Финансовый 2 2 4 3 2" xfId="2899"/>
    <cellStyle name="Финансовый 2 2 4 4" xfId="1939"/>
    <cellStyle name="Финансовый 2 2 4 4 2" xfId="3518"/>
    <cellStyle name="Финансовый 2 2 4 5" xfId="1940"/>
    <cellStyle name="Финансовый 2 2 4 5 2" xfId="3519"/>
    <cellStyle name="Финансовый 2 2 4 6" xfId="1941"/>
    <cellStyle name="Финансовый 2 2 4 6 2" xfId="3926"/>
    <cellStyle name="Финансовый 2 2 4 7" xfId="1932"/>
    <cellStyle name="Финансовый 2 2 4 8" xfId="2558"/>
    <cellStyle name="Финансовый 2 2 5" xfId="336"/>
    <cellStyle name="Финансовый 2 2 5 2" xfId="1943"/>
    <cellStyle name="Финансовый 2 2 5 2 2" xfId="2900"/>
    <cellStyle name="Финансовый 2 2 5 3" xfId="1944"/>
    <cellStyle name="Финансовый 2 2 5 3 2" xfId="3520"/>
    <cellStyle name="Финансовый 2 2 5 4" xfId="1945"/>
    <cellStyle name="Финансовый 2 2 5 4 2" xfId="3521"/>
    <cellStyle name="Финансовый 2 2 5 5" xfId="1946"/>
    <cellStyle name="Финансовый 2 2 5 5 2" xfId="3927"/>
    <cellStyle name="Финансовый 2 2 5 6" xfId="1942"/>
    <cellStyle name="Финансовый 2 2 5 7" xfId="2560"/>
    <cellStyle name="Финансовый 2 2 6" xfId="1947"/>
    <cellStyle name="Финансовый 2 2 6 2" xfId="2901"/>
    <cellStyle name="Финансовый 2 2 7" xfId="1948"/>
    <cellStyle name="Финансовый 2 2 7 2" xfId="3522"/>
    <cellStyle name="Финансовый 2 2 8" xfId="1949"/>
    <cellStyle name="Финансовый 2 2 8 2" xfId="3523"/>
    <cellStyle name="Финансовый 2 2 9" xfId="1950"/>
    <cellStyle name="Финансовый 2 2 9 2" xfId="3928"/>
    <cellStyle name="Финансовый 2 3" xfId="337"/>
    <cellStyle name="Финансовый 2 3 10" xfId="1952"/>
    <cellStyle name="Финансовый 2 3 11" xfId="1951"/>
    <cellStyle name="Финансовый 2 3 12" xfId="2561"/>
    <cellStyle name="Финансовый 2 3 2" xfId="338"/>
    <cellStyle name="Финансовый 2 3 2 10" xfId="2562"/>
    <cellStyle name="Финансовый 2 3 2 2" xfId="339"/>
    <cellStyle name="Финансовый 2 3 2 2 2" xfId="340"/>
    <cellStyle name="Финансовый 2 3 2 2 2 2" xfId="1956"/>
    <cellStyle name="Финансовый 2 3 2 2 2 2 2" xfId="2902"/>
    <cellStyle name="Финансовый 2 3 2 2 2 3" xfId="1957"/>
    <cellStyle name="Финансовый 2 3 2 2 2 3 2" xfId="3524"/>
    <cellStyle name="Финансовый 2 3 2 2 2 4" xfId="1958"/>
    <cellStyle name="Финансовый 2 3 2 2 2 4 2" xfId="3525"/>
    <cellStyle name="Финансовый 2 3 2 2 2 5" xfId="1959"/>
    <cellStyle name="Финансовый 2 3 2 2 2 5 2" xfId="3929"/>
    <cellStyle name="Финансовый 2 3 2 2 2 6" xfId="1955"/>
    <cellStyle name="Финансовый 2 3 2 2 2 7" xfId="2564"/>
    <cellStyle name="Финансовый 2 3 2 2 3" xfId="1960"/>
    <cellStyle name="Финансовый 2 3 2 2 3 2" xfId="2903"/>
    <cellStyle name="Финансовый 2 3 2 2 4" xfId="1961"/>
    <cellStyle name="Финансовый 2 3 2 2 4 2" xfId="3526"/>
    <cellStyle name="Финансовый 2 3 2 2 5" xfId="1962"/>
    <cellStyle name="Финансовый 2 3 2 2 5 2" xfId="3527"/>
    <cellStyle name="Финансовый 2 3 2 2 6" xfId="1963"/>
    <cellStyle name="Финансовый 2 3 2 2 6 2" xfId="3930"/>
    <cellStyle name="Финансовый 2 3 2 2 7" xfId="1954"/>
    <cellStyle name="Финансовый 2 3 2 2 8" xfId="2563"/>
    <cellStyle name="Финансовый 2 3 2 3" xfId="341"/>
    <cellStyle name="Финансовый 2 3 2 3 2" xfId="342"/>
    <cellStyle name="Финансовый 2 3 2 3 2 2" xfId="1966"/>
    <cellStyle name="Финансовый 2 3 2 3 2 2 2" xfId="2904"/>
    <cellStyle name="Финансовый 2 3 2 3 2 3" xfId="1967"/>
    <cellStyle name="Финансовый 2 3 2 3 2 3 2" xfId="3528"/>
    <cellStyle name="Финансовый 2 3 2 3 2 4" xfId="1968"/>
    <cellStyle name="Финансовый 2 3 2 3 2 4 2" xfId="3529"/>
    <cellStyle name="Финансовый 2 3 2 3 2 5" xfId="1969"/>
    <cellStyle name="Финансовый 2 3 2 3 2 5 2" xfId="3931"/>
    <cellStyle name="Финансовый 2 3 2 3 2 6" xfId="1965"/>
    <cellStyle name="Финансовый 2 3 2 3 2 7" xfId="2566"/>
    <cellStyle name="Финансовый 2 3 2 3 3" xfId="1970"/>
    <cellStyle name="Финансовый 2 3 2 3 3 2" xfId="2905"/>
    <cellStyle name="Финансовый 2 3 2 3 4" xfId="1971"/>
    <cellStyle name="Финансовый 2 3 2 3 4 2" xfId="3530"/>
    <cellStyle name="Финансовый 2 3 2 3 5" xfId="1972"/>
    <cellStyle name="Финансовый 2 3 2 3 5 2" xfId="3531"/>
    <cellStyle name="Финансовый 2 3 2 3 6" xfId="1973"/>
    <cellStyle name="Финансовый 2 3 2 3 6 2" xfId="3932"/>
    <cellStyle name="Финансовый 2 3 2 3 7" xfId="1964"/>
    <cellStyle name="Финансовый 2 3 2 3 8" xfId="2565"/>
    <cellStyle name="Финансовый 2 3 2 4" xfId="343"/>
    <cellStyle name="Финансовый 2 3 2 4 2" xfId="1975"/>
    <cellStyle name="Финансовый 2 3 2 4 2 2" xfId="2906"/>
    <cellStyle name="Финансовый 2 3 2 4 3" xfId="1976"/>
    <cellStyle name="Финансовый 2 3 2 4 3 2" xfId="3532"/>
    <cellStyle name="Финансовый 2 3 2 4 4" xfId="1977"/>
    <cellStyle name="Финансовый 2 3 2 4 4 2" xfId="3533"/>
    <cellStyle name="Финансовый 2 3 2 4 5" xfId="1978"/>
    <cellStyle name="Финансовый 2 3 2 4 5 2" xfId="3933"/>
    <cellStyle name="Финансовый 2 3 2 4 6" xfId="1974"/>
    <cellStyle name="Финансовый 2 3 2 4 7" xfId="2567"/>
    <cellStyle name="Финансовый 2 3 2 5" xfId="1979"/>
    <cellStyle name="Финансовый 2 3 2 5 2" xfId="2907"/>
    <cellStyle name="Финансовый 2 3 2 6" xfId="1980"/>
    <cellStyle name="Финансовый 2 3 2 6 2" xfId="3534"/>
    <cellStyle name="Финансовый 2 3 2 7" xfId="1981"/>
    <cellStyle name="Финансовый 2 3 2 7 2" xfId="3535"/>
    <cellStyle name="Финансовый 2 3 2 8" xfId="1982"/>
    <cellStyle name="Финансовый 2 3 2 8 2" xfId="3934"/>
    <cellStyle name="Финансовый 2 3 2 9" xfId="1953"/>
    <cellStyle name="Финансовый 2 3 3" xfId="344"/>
    <cellStyle name="Финансовый 2 3 3 2" xfId="345"/>
    <cellStyle name="Финансовый 2 3 3 2 2" xfId="1985"/>
    <cellStyle name="Финансовый 2 3 3 2 2 2" xfId="2908"/>
    <cellStyle name="Финансовый 2 3 3 2 3" xfId="1986"/>
    <cellStyle name="Финансовый 2 3 3 2 3 2" xfId="3536"/>
    <cellStyle name="Финансовый 2 3 3 2 4" xfId="1987"/>
    <cellStyle name="Финансовый 2 3 3 2 4 2" xfId="3537"/>
    <cellStyle name="Финансовый 2 3 3 2 5" xfId="1988"/>
    <cellStyle name="Финансовый 2 3 3 2 5 2" xfId="3935"/>
    <cellStyle name="Финансовый 2 3 3 2 6" xfId="1984"/>
    <cellStyle name="Финансовый 2 3 3 2 7" xfId="2569"/>
    <cellStyle name="Финансовый 2 3 3 3" xfId="1989"/>
    <cellStyle name="Финансовый 2 3 3 3 2" xfId="2909"/>
    <cellStyle name="Финансовый 2 3 3 4" xfId="1990"/>
    <cellStyle name="Финансовый 2 3 3 4 2" xfId="3538"/>
    <cellStyle name="Финансовый 2 3 3 5" xfId="1991"/>
    <cellStyle name="Финансовый 2 3 3 5 2" xfId="3539"/>
    <cellStyle name="Финансовый 2 3 3 6" xfId="1992"/>
    <cellStyle name="Финансовый 2 3 3 6 2" xfId="3936"/>
    <cellStyle name="Финансовый 2 3 3 7" xfId="1983"/>
    <cellStyle name="Финансовый 2 3 3 8" xfId="2568"/>
    <cellStyle name="Финансовый 2 3 4" xfId="346"/>
    <cellStyle name="Финансовый 2 3 4 2" xfId="347"/>
    <cellStyle name="Финансовый 2 3 4 2 2" xfId="1995"/>
    <cellStyle name="Финансовый 2 3 4 2 2 2" xfId="2910"/>
    <cellStyle name="Финансовый 2 3 4 2 3" xfId="1996"/>
    <cellStyle name="Финансовый 2 3 4 2 3 2" xfId="3540"/>
    <cellStyle name="Финансовый 2 3 4 2 4" xfId="1997"/>
    <cellStyle name="Финансовый 2 3 4 2 4 2" xfId="3541"/>
    <cellStyle name="Финансовый 2 3 4 2 5" xfId="1998"/>
    <cellStyle name="Финансовый 2 3 4 2 5 2" xfId="3937"/>
    <cellStyle name="Финансовый 2 3 4 2 6" xfId="1994"/>
    <cellStyle name="Финансовый 2 3 4 2 7" xfId="2571"/>
    <cellStyle name="Финансовый 2 3 4 3" xfId="1999"/>
    <cellStyle name="Финансовый 2 3 4 3 2" xfId="2911"/>
    <cellStyle name="Финансовый 2 3 4 4" xfId="2000"/>
    <cellStyle name="Финансовый 2 3 4 4 2" xfId="3542"/>
    <cellStyle name="Финансовый 2 3 4 5" xfId="2001"/>
    <cellStyle name="Финансовый 2 3 4 5 2" xfId="3543"/>
    <cellStyle name="Финансовый 2 3 4 6" xfId="2002"/>
    <cellStyle name="Финансовый 2 3 4 6 2" xfId="3938"/>
    <cellStyle name="Финансовый 2 3 4 7" xfId="1993"/>
    <cellStyle name="Финансовый 2 3 4 8" xfId="2570"/>
    <cellStyle name="Финансовый 2 3 5" xfId="348"/>
    <cellStyle name="Финансовый 2 3 5 2" xfId="2004"/>
    <cellStyle name="Финансовый 2 3 5 2 2" xfId="2912"/>
    <cellStyle name="Финансовый 2 3 5 3" xfId="2005"/>
    <cellStyle name="Финансовый 2 3 5 3 2" xfId="3544"/>
    <cellStyle name="Финансовый 2 3 5 4" xfId="2006"/>
    <cellStyle name="Финансовый 2 3 5 4 2" xfId="3545"/>
    <cellStyle name="Финансовый 2 3 5 5" xfId="2007"/>
    <cellStyle name="Финансовый 2 3 5 5 2" xfId="3939"/>
    <cellStyle name="Финансовый 2 3 5 6" xfId="2003"/>
    <cellStyle name="Финансовый 2 3 5 7" xfId="2572"/>
    <cellStyle name="Финансовый 2 3 6" xfId="2008"/>
    <cellStyle name="Финансовый 2 3 6 2" xfId="2913"/>
    <cellStyle name="Финансовый 2 3 7" xfId="2009"/>
    <cellStyle name="Финансовый 2 3 7 2" xfId="3546"/>
    <cellStyle name="Финансовый 2 3 8" xfId="2010"/>
    <cellStyle name="Финансовый 2 3 8 2" xfId="3547"/>
    <cellStyle name="Финансовый 2 3 9" xfId="2011"/>
    <cellStyle name="Финансовый 2 3 9 2" xfId="3940"/>
    <cellStyle name="Финансовый 2 4" xfId="349"/>
    <cellStyle name="Финансовый 2 4 10" xfId="2012"/>
    <cellStyle name="Финансовый 2 4 11" xfId="2573"/>
    <cellStyle name="Финансовый 2 4 2" xfId="350"/>
    <cellStyle name="Финансовый 2 4 2 2" xfId="351"/>
    <cellStyle name="Финансовый 2 4 2 2 2" xfId="2015"/>
    <cellStyle name="Финансовый 2 4 2 2 2 2" xfId="2914"/>
    <cellStyle name="Финансовый 2 4 2 2 3" xfId="2016"/>
    <cellStyle name="Финансовый 2 4 2 2 3 2" xfId="3548"/>
    <cellStyle name="Финансовый 2 4 2 2 4" xfId="2017"/>
    <cellStyle name="Финансовый 2 4 2 2 4 2" xfId="3549"/>
    <cellStyle name="Финансовый 2 4 2 2 5" xfId="2018"/>
    <cellStyle name="Финансовый 2 4 2 2 5 2" xfId="3941"/>
    <cellStyle name="Финансовый 2 4 2 2 6" xfId="2014"/>
    <cellStyle name="Финансовый 2 4 2 2 7" xfId="2575"/>
    <cellStyle name="Финансовый 2 4 2 3" xfId="2019"/>
    <cellStyle name="Финансовый 2 4 2 3 2" xfId="2915"/>
    <cellStyle name="Финансовый 2 4 2 4" xfId="2020"/>
    <cellStyle name="Финансовый 2 4 2 4 2" xfId="3550"/>
    <cellStyle name="Финансовый 2 4 2 5" xfId="2021"/>
    <cellStyle name="Финансовый 2 4 2 5 2" xfId="3551"/>
    <cellStyle name="Финансовый 2 4 2 6" xfId="2022"/>
    <cellStyle name="Финансовый 2 4 2 6 2" xfId="3942"/>
    <cellStyle name="Финансовый 2 4 2 7" xfId="2013"/>
    <cellStyle name="Финансовый 2 4 2 8" xfId="2574"/>
    <cellStyle name="Финансовый 2 4 3" xfId="352"/>
    <cellStyle name="Финансовый 2 4 3 2" xfId="353"/>
    <cellStyle name="Финансовый 2 4 3 2 2" xfId="2025"/>
    <cellStyle name="Финансовый 2 4 3 2 2 2" xfId="2916"/>
    <cellStyle name="Финансовый 2 4 3 2 3" xfId="2026"/>
    <cellStyle name="Финансовый 2 4 3 2 3 2" xfId="3552"/>
    <cellStyle name="Финансовый 2 4 3 2 4" xfId="2027"/>
    <cellStyle name="Финансовый 2 4 3 2 4 2" xfId="3553"/>
    <cellStyle name="Финансовый 2 4 3 2 5" xfId="2028"/>
    <cellStyle name="Финансовый 2 4 3 2 5 2" xfId="3943"/>
    <cellStyle name="Финансовый 2 4 3 2 6" xfId="2024"/>
    <cellStyle name="Финансовый 2 4 3 2 7" xfId="2577"/>
    <cellStyle name="Финансовый 2 4 3 3" xfId="2029"/>
    <cellStyle name="Финансовый 2 4 3 3 2" xfId="2917"/>
    <cellStyle name="Финансовый 2 4 3 4" xfId="2030"/>
    <cellStyle name="Финансовый 2 4 3 4 2" xfId="3554"/>
    <cellStyle name="Финансовый 2 4 3 5" xfId="2031"/>
    <cellStyle name="Финансовый 2 4 3 5 2" xfId="3555"/>
    <cellStyle name="Финансовый 2 4 3 6" xfId="2032"/>
    <cellStyle name="Финансовый 2 4 3 6 2" xfId="3944"/>
    <cellStyle name="Финансовый 2 4 3 7" xfId="2023"/>
    <cellStyle name="Финансовый 2 4 3 8" xfId="2576"/>
    <cellStyle name="Финансовый 2 4 4" xfId="354"/>
    <cellStyle name="Финансовый 2 4 4 2" xfId="2034"/>
    <cellStyle name="Финансовый 2 4 4 2 2" xfId="2918"/>
    <cellStyle name="Финансовый 2 4 4 3" xfId="2035"/>
    <cellStyle name="Финансовый 2 4 4 3 2" xfId="3556"/>
    <cellStyle name="Финансовый 2 4 4 4" xfId="2036"/>
    <cellStyle name="Финансовый 2 4 4 4 2" xfId="3557"/>
    <cellStyle name="Финансовый 2 4 4 5" xfId="2037"/>
    <cellStyle name="Финансовый 2 4 4 5 2" xfId="3945"/>
    <cellStyle name="Финансовый 2 4 4 6" xfId="2033"/>
    <cellStyle name="Финансовый 2 4 4 7" xfId="2578"/>
    <cellStyle name="Финансовый 2 4 5" xfId="2038"/>
    <cellStyle name="Финансовый 2 4 5 2" xfId="2919"/>
    <cellStyle name="Финансовый 2 4 6" xfId="2039"/>
    <cellStyle name="Финансовый 2 4 6 2" xfId="3558"/>
    <cellStyle name="Финансовый 2 4 7" xfId="2040"/>
    <cellStyle name="Финансовый 2 4 7 2" xfId="3559"/>
    <cellStyle name="Финансовый 2 4 8" xfId="2041"/>
    <cellStyle name="Финансовый 2 4 8 2" xfId="3946"/>
    <cellStyle name="Финансовый 2 4 9" xfId="2042"/>
    <cellStyle name="Финансовый 2 5" xfId="355"/>
    <cellStyle name="Финансовый 2 5 2" xfId="356"/>
    <cellStyle name="Финансовый 2 5 2 2" xfId="2045"/>
    <cellStyle name="Финансовый 2 5 2 2 2" xfId="2920"/>
    <cellStyle name="Финансовый 2 5 2 3" xfId="2046"/>
    <cellStyle name="Финансовый 2 5 2 3 2" xfId="3560"/>
    <cellStyle name="Финансовый 2 5 2 4" xfId="2047"/>
    <cellStyle name="Финансовый 2 5 2 4 2" xfId="3561"/>
    <cellStyle name="Финансовый 2 5 2 5" xfId="2048"/>
    <cellStyle name="Финансовый 2 5 2 5 2" xfId="3947"/>
    <cellStyle name="Финансовый 2 5 2 6" xfId="2044"/>
    <cellStyle name="Финансовый 2 5 2 7" xfId="2580"/>
    <cellStyle name="Финансовый 2 5 3" xfId="2049"/>
    <cellStyle name="Финансовый 2 5 3 2" xfId="2921"/>
    <cellStyle name="Финансовый 2 5 4" xfId="2050"/>
    <cellStyle name="Финансовый 2 5 4 2" xfId="3562"/>
    <cellStyle name="Финансовый 2 5 5" xfId="2051"/>
    <cellStyle name="Финансовый 2 5 5 2" xfId="3563"/>
    <cellStyle name="Финансовый 2 5 6" xfId="2052"/>
    <cellStyle name="Финансовый 2 5 6 2" xfId="3948"/>
    <cellStyle name="Финансовый 2 5 7" xfId="2043"/>
    <cellStyle name="Финансовый 2 5 8" xfId="2579"/>
    <cellStyle name="Финансовый 2 6" xfId="357"/>
    <cellStyle name="Финансовый 2 6 2" xfId="358"/>
    <cellStyle name="Финансовый 2 6 2 2" xfId="2055"/>
    <cellStyle name="Финансовый 2 6 2 2 2" xfId="2922"/>
    <cellStyle name="Финансовый 2 6 2 3" xfId="2056"/>
    <cellStyle name="Финансовый 2 6 2 3 2" xfId="3564"/>
    <cellStyle name="Финансовый 2 6 2 4" xfId="2057"/>
    <cellStyle name="Финансовый 2 6 2 4 2" xfId="3565"/>
    <cellStyle name="Финансовый 2 6 2 5" xfId="2058"/>
    <cellStyle name="Финансовый 2 6 2 5 2" xfId="3949"/>
    <cellStyle name="Финансовый 2 6 2 6" xfId="2054"/>
    <cellStyle name="Финансовый 2 6 2 7" xfId="2582"/>
    <cellStyle name="Финансовый 2 6 3" xfId="2059"/>
    <cellStyle name="Финансовый 2 6 3 2" xfId="2923"/>
    <cellStyle name="Финансовый 2 6 4" xfId="2060"/>
    <cellStyle name="Финансовый 2 6 4 2" xfId="3566"/>
    <cellStyle name="Финансовый 2 6 5" xfId="2061"/>
    <cellStyle name="Финансовый 2 6 5 2" xfId="3567"/>
    <cellStyle name="Финансовый 2 6 6" xfId="2062"/>
    <cellStyle name="Финансовый 2 6 6 2" xfId="3950"/>
    <cellStyle name="Финансовый 2 6 7" xfId="2053"/>
    <cellStyle name="Финансовый 2 6 8" xfId="2581"/>
    <cellStyle name="Финансовый 2 7" xfId="359"/>
    <cellStyle name="Финансовый 2 7 2" xfId="360"/>
    <cellStyle name="Финансовый 2 7 2 2" xfId="2065"/>
    <cellStyle name="Финансовый 2 7 2 2 2" xfId="2924"/>
    <cellStyle name="Финансовый 2 7 2 3" xfId="2066"/>
    <cellStyle name="Финансовый 2 7 2 3 2" xfId="3568"/>
    <cellStyle name="Финансовый 2 7 2 4" xfId="2067"/>
    <cellStyle name="Финансовый 2 7 2 4 2" xfId="3569"/>
    <cellStyle name="Финансовый 2 7 2 5" xfId="2068"/>
    <cellStyle name="Финансовый 2 7 2 5 2" xfId="3951"/>
    <cellStyle name="Финансовый 2 7 2 6" xfId="2064"/>
    <cellStyle name="Финансовый 2 7 2 7" xfId="2584"/>
    <cellStyle name="Финансовый 2 7 3" xfId="2069"/>
    <cellStyle name="Финансовый 2 7 3 2" xfId="2925"/>
    <cellStyle name="Финансовый 2 7 4" xfId="2070"/>
    <cellStyle name="Финансовый 2 7 4 2" xfId="3570"/>
    <cellStyle name="Финансовый 2 7 5" xfId="2071"/>
    <cellStyle name="Финансовый 2 7 5 2" xfId="3571"/>
    <cellStyle name="Финансовый 2 7 6" xfId="2072"/>
    <cellStyle name="Финансовый 2 7 6 2" xfId="3952"/>
    <cellStyle name="Финансовый 2 7 7" xfId="2063"/>
    <cellStyle name="Финансовый 2 7 8" xfId="2583"/>
    <cellStyle name="Финансовый 2 8" xfId="361"/>
    <cellStyle name="Финансовый 2 8 2" xfId="2074"/>
    <cellStyle name="Финансовый 2 8 2 2" xfId="2926"/>
    <cellStyle name="Финансовый 2 8 3" xfId="2075"/>
    <cellStyle name="Финансовый 2 8 3 2" xfId="3572"/>
    <cellStyle name="Финансовый 2 8 4" xfId="2076"/>
    <cellStyle name="Финансовый 2 8 4 2" xfId="3573"/>
    <cellStyle name="Финансовый 2 8 5" xfId="2077"/>
    <cellStyle name="Финансовый 2 8 5 2" xfId="3953"/>
    <cellStyle name="Финансовый 2 8 6" xfId="2073"/>
    <cellStyle name="Финансовый 2 8 7" xfId="2585"/>
    <cellStyle name="Финансовый 2 9" xfId="2078"/>
    <cellStyle name="Финансовый 2 9 2" xfId="2927"/>
    <cellStyle name="Финансовый 3" xfId="362"/>
    <cellStyle name="Финансовый 3 10" xfId="2080"/>
    <cellStyle name="Финансовый 3 10 2" xfId="3574"/>
    <cellStyle name="Финансовый 3 11" xfId="2081"/>
    <cellStyle name="Финансовый 3 11 2" xfId="3575"/>
    <cellStyle name="Финансовый 3 12" xfId="2082"/>
    <cellStyle name="Финансовый 3 12 2" xfId="3954"/>
    <cellStyle name="Финансовый 3 13" xfId="2083"/>
    <cellStyle name="Финансовый 3 14" xfId="2079"/>
    <cellStyle name="Финансовый 3 15" xfId="2586"/>
    <cellStyle name="Финансовый 3 2" xfId="363"/>
    <cellStyle name="Финансовый 3 2 10" xfId="2085"/>
    <cellStyle name="Финансовый 3 2 11" xfId="2084"/>
    <cellStyle name="Финансовый 3 2 12" xfId="2587"/>
    <cellStyle name="Финансовый 3 2 2" xfId="364"/>
    <cellStyle name="Финансовый 3 2 2 10" xfId="2588"/>
    <cellStyle name="Финансовый 3 2 2 2" xfId="365"/>
    <cellStyle name="Финансовый 3 2 2 2 2" xfId="366"/>
    <cellStyle name="Финансовый 3 2 2 2 2 2" xfId="2089"/>
    <cellStyle name="Финансовый 3 2 2 2 2 2 2" xfId="2928"/>
    <cellStyle name="Финансовый 3 2 2 2 2 3" xfId="2090"/>
    <cellStyle name="Финансовый 3 2 2 2 2 3 2" xfId="3576"/>
    <cellStyle name="Финансовый 3 2 2 2 2 4" xfId="2091"/>
    <cellStyle name="Финансовый 3 2 2 2 2 4 2" xfId="3577"/>
    <cellStyle name="Финансовый 3 2 2 2 2 5" xfId="2092"/>
    <cellStyle name="Финансовый 3 2 2 2 2 5 2" xfId="3955"/>
    <cellStyle name="Финансовый 3 2 2 2 2 6" xfId="2088"/>
    <cellStyle name="Финансовый 3 2 2 2 2 7" xfId="2590"/>
    <cellStyle name="Финансовый 3 2 2 2 3" xfId="2093"/>
    <cellStyle name="Финансовый 3 2 2 2 3 2" xfId="2929"/>
    <cellStyle name="Финансовый 3 2 2 2 4" xfId="2094"/>
    <cellStyle name="Финансовый 3 2 2 2 4 2" xfId="3578"/>
    <cellStyle name="Финансовый 3 2 2 2 5" xfId="2095"/>
    <cellStyle name="Финансовый 3 2 2 2 5 2" xfId="3579"/>
    <cellStyle name="Финансовый 3 2 2 2 6" xfId="2096"/>
    <cellStyle name="Финансовый 3 2 2 2 6 2" xfId="3956"/>
    <cellStyle name="Финансовый 3 2 2 2 7" xfId="2087"/>
    <cellStyle name="Финансовый 3 2 2 2 8" xfId="2589"/>
    <cellStyle name="Финансовый 3 2 2 3" xfId="367"/>
    <cellStyle name="Финансовый 3 2 2 3 2" xfId="368"/>
    <cellStyle name="Финансовый 3 2 2 3 2 2" xfId="2099"/>
    <cellStyle name="Финансовый 3 2 2 3 2 2 2" xfId="2930"/>
    <cellStyle name="Финансовый 3 2 2 3 2 3" xfId="2100"/>
    <cellStyle name="Финансовый 3 2 2 3 2 3 2" xfId="3580"/>
    <cellStyle name="Финансовый 3 2 2 3 2 4" xfId="2101"/>
    <cellStyle name="Финансовый 3 2 2 3 2 4 2" xfId="3581"/>
    <cellStyle name="Финансовый 3 2 2 3 2 5" xfId="2102"/>
    <cellStyle name="Финансовый 3 2 2 3 2 5 2" xfId="3957"/>
    <cellStyle name="Финансовый 3 2 2 3 2 6" xfId="2098"/>
    <cellStyle name="Финансовый 3 2 2 3 2 7" xfId="2592"/>
    <cellStyle name="Финансовый 3 2 2 3 3" xfId="2103"/>
    <cellStyle name="Финансовый 3 2 2 3 3 2" xfId="2931"/>
    <cellStyle name="Финансовый 3 2 2 3 4" xfId="2104"/>
    <cellStyle name="Финансовый 3 2 2 3 4 2" xfId="3582"/>
    <cellStyle name="Финансовый 3 2 2 3 5" xfId="2105"/>
    <cellStyle name="Финансовый 3 2 2 3 5 2" xfId="3583"/>
    <cellStyle name="Финансовый 3 2 2 3 6" xfId="2106"/>
    <cellStyle name="Финансовый 3 2 2 3 6 2" xfId="3958"/>
    <cellStyle name="Финансовый 3 2 2 3 7" xfId="2097"/>
    <cellStyle name="Финансовый 3 2 2 3 8" xfId="2591"/>
    <cellStyle name="Финансовый 3 2 2 4" xfId="369"/>
    <cellStyle name="Финансовый 3 2 2 4 2" xfId="2108"/>
    <cellStyle name="Финансовый 3 2 2 4 2 2" xfId="2932"/>
    <cellStyle name="Финансовый 3 2 2 4 3" xfId="2109"/>
    <cellStyle name="Финансовый 3 2 2 4 3 2" xfId="3584"/>
    <cellStyle name="Финансовый 3 2 2 4 4" xfId="2110"/>
    <cellStyle name="Финансовый 3 2 2 4 4 2" xfId="3585"/>
    <cellStyle name="Финансовый 3 2 2 4 5" xfId="2111"/>
    <cellStyle name="Финансовый 3 2 2 4 5 2" xfId="3959"/>
    <cellStyle name="Финансовый 3 2 2 4 6" xfId="2107"/>
    <cellStyle name="Финансовый 3 2 2 4 7" xfId="2593"/>
    <cellStyle name="Финансовый 3 2 2 5" xfId="2112"/>
    <cellStyle name="Финансовый 3 2 2 5 2" xfId="2933"/>
    <cellStyle name="Финансовый 3 2 2 6" xfId="2113"/>
    <cellStyle name="Финансовый 3 2 2 6 2" xfId="3586"/>
    <cellStyle name="Финансовый 3 2 2 7" xfId="2114"/>
    <cellStyle name="Финансовый 3 2 2 7 2" xfId="3587"/>
    <cellStyle name="Финансовый 3 2 2 8" xfId="2115"/>
    <cellStyle name="Финансовый 3 2 2 8 2" xfId="3960"/>
    <cellStyle name="Финансовый 3 2 2 9" xfId="2086"/>
    <cellStyle name="Финансовый 3 2 3" xfId="370"/>
    <cellStyle name="Финансовый 3 2 3 2" xfId="371"/>
    <cellStyle name="Финансовый 3 2 3 2 2" xfId="2118"/>
    <cellStyle name="Финансовый 3 2 3 2 2 2" xfId="2934"/>
    <cellStyle name="Финансовый 3 2 3 2 3" xfId="2119"/>
    <cellStyle name="Финансовый 3 2 3 2 3 2" xfId="3588"/>
    <cellStyle name="Финансовый 3 2 3 2 4" xfId="2120"/>
    <cellStyle name="Финансовый 3 2 3 2 4 2" xfId="3589"/>
    <cellStyle name="Финансовый 3 2 3 2 5" xfId="2121"/>
    <cellStyle name="Финансовый 3 2 3 2 5 2" xfId="3961"/>
    <cellStyle name="Финансовый 3 2 3 2 6" xfId="2117"/>
    <cellStyle name="Финансовый 3 2 3 2 7" xfId="2595"/>
    <cellStyle name="Финансовый 3 2 3 3" xfId="2122"/>
    <cellStyle name="Финансовый 3 2 3 3 2" xfId="2935"/>
    <cellStyle name="Финансовый 3 2 3 4" xfId="2123"/>
    <cellStyle name="Финансовый 3 2 3 4 2" xfId="3590"/>
    <cellStyle name="Финансовый 3 2 3 5" xfId="2124"/>
    <cellStyle name="Финансовый 3 2 3 5 2" xfId="3591"/>
    <cellStyle name="Финансовый 3 2 3 6" xfId="2125"/>
    <cellStyle name="Финансовый 3 2 3 6 2" xfId="3962"/>
    <cellStyle name="Финансовый 3 2 3 7" xfId="2116"/>
    <cellStyle name="Финансовый 3 2 3 8" xfId="2594"/>
    <cellStyle name="Финансовый 3 2 4" xfId="372"/>
    <cellStyle name="Финансовый 3 2 4 2" xfId="373"/>
    <cellStyle name="Финансовый 3 2 4 2 2" xfId="2128"/>
    <cellStyle name="Финансовый 3 2 4 2 2 2" xfId="2936"/>
    <cellStyle name="Финансовый 3 2 4 2 3" xfId="2129"/>
    <cellStyle name="Финансовый 3 2 4 2 3 2" xfId="3592"/>
    <cellStyle name="Финансовый 3 2 4 2 4" xfId="2130"/>
    <cellStyle name="Финансовый 3 2 4 2 4 2" xfId="3593"/>
    <cellStyle name="Финансовый 3 2 4 2 5" xfId="2131"/>
    <cellStyle name="Финансовый 3 2 4 2 5 2" xfId="3963"/>
    <cellStyle name="Финансовый 3 2 4 2 6" xfId="2127"/>
    <cellStyle name="Финансовый 3 2 4 2 7" xfId="2597"/>
    <cellStyle name="Финансовый 3 2 4 3" xfId="2132"/>
    <cellStyle name="Финансовый 3 2 4 3 2" xfId="2937"/>
    <cellStyle name="Финансовый 3 2 4 4" xfId="2133"/>
    <cellStyle name="Финансовый 3 2 4 4 2" xfId="3594"/>
    <cellStyle name="Финансовый 3 2 4 5" xfId="2134"/>
    <cellStyle name="Финансовый 3 2 4 5 2" xfId="3595"/>
    <cellStyle name="Финансовый 3 2 4 6" xfId="2135"/>
    <cellStyle name="Финансовый 3 2 4 6 2" xfId="3964"/>
    <cellStyle name="Финансовый 3 2 4 7" xfId="2126"/>
    <cellStyle name="Финансовый 3 2 4 8" xfId="2596"/>
    <cellStyle name="Финансовый 3 2 5" xfId="374"/>
    <cellStyle name="Финансовый 3 2 5 2" xfId="2137"/>
    <cellStyle name="Финансовый 3 2 5 2 2" xfId="2938"/>
    <cellStyle name="Финансовый 3 2 5 3" xfId="2138"/>
    <cellStyle name="Финансовый 3 2 5 3 2" xfId="3596"/>
    <cellStyle name="Финансовый 3 2 5 4" xfId="2139"/>
    <cellStyle name="Финансовый 3 2 5 4 2" xfId="3597"/>
    <cellStyle name="Финансовый 3 2 5 5" xfId="2140"/>
    <cellStyle name="Финансовый 3 2 5 5 2" xfId="3965"/>
    <cellStyle name="Финансовый 3 2 5 6" xfId="2136"/>
    <cellStyle name="Финансовый 3 2 5 7" xfId="2598"/>
    <cellStyle name="Финансовый 3 2 6" xfId="2141"/>
    <cellStyle name="Финансовый 3 2 6 2" xfId="2939"/>
    <cellStyle name="Финансовый 3 2 7" xfId="2142"/>
    <cellStyle name="Финансовый 3 2 7 2" xfId="3598"/>
    <cellStyle name="Финансовый 3 2 8" xfId="2143"/>
    <cellStyle name="Финансовый 3 2 8 2" xfId="3599"/>
    <cellStyle name="Финансовый 3 2 9" xfId="2144"/>
    <cellStyle name="Финансовый 3 2 9 2" xfId="3966"/>
    <cellStyle name="Финансовый 3 3" xfId="375"/>
    <cellStyle name="Финансовый 3 3 10" xfId="2145"/>
    <cellStyle name="Финансовый 3 3 11" xfId="2599"/>
    <cellStyle name="Финансовый 3 3 2" xfId="376"/>
    <cellStyle name="Финансовый 3 3 2 10" xfId="2600"/>
    <cellStyle name="Финансовый 3 3 2 2" xfId="377"/>
    <cellStyle name="Финансовый 3 3 2 2 2" xfId="378"/>
    <cellStyle name="Финансовый 3 3 2 2 2 2" xfId="2149"/>
    <cellStyle name="Финансовый 3 3 2 2 2 2 2" xfId="2940"/>
    <cellStyle name="Финансовый 3 3 2 2 2 3" xfId="2150"/>
    <cellStyle name="Финансовый 3 3 2 2 2 3 2" xfId="3600"/>
    <cellStyle name="Финансовый 3 3 2 2 2 4" xfId="2151"/>
    <cellStyle name="Финансовый 3 3 2 2 2 4 2" xfId="3601"/>
    <cellStyle name="Финансовый 3 3 2 2 2 5" xfId="2152"/>
    <cellStyle name="Финансовый 3 3 2 2 2 5 2" xfId="3967"/>
    <cellStyle name="Финансовый 3 3 2 2 2 6" xfId="2148"/>
    <cellStyle name="Финансовый 3 3 2 2 2 7" xfId="2602"/>
    <cellStyle name="Финансовый 3 3 2 2 3" xfId="2153"/>
    <cellStyle name="Финансовый 3 3 2 2 3 2" xfId="2941"/>
    <cellStyle name="Финансовый 3 3 2 2 4" xfId="2154"/>
    <cellStyle name="Финансовый 3 3 2 2 4 2" xfId="3602"/>
    <cellStyle name="Финансовый 3 3 2 2 5" xfId="2155"/>
    <cellStyle name="Финансовый 3 3 2 2 5 2" xfId="3603"/>
    <cellStyle name="Финансовый 3 3 2 2 6" xfId="2156"/>
    <cellStyle name="Финансовый 3 3 2 2 6 2" xfId="3968"/>
    <cellStyle name="Финансовый 3 3 2 2 7" xfId="2147"/>
    <cellStyle name="Финансовый 3 3 2 2 8" xfId="2601"/>
    <cellStyle name="Финансовый 3 3 2 3" xfId="379"/>
    <cellStyle name="Финансовый 3 3 2 3 2" xfId="380"/>
    <cellStyle name="Финансовый 3 3 2 3 2 2" xfId="2159"/>
    <cellStyle name="Финансовый 3 3 2 3 2 2 2" xfId="2942"/>
    <cellStyle name="Финансовый 3 3 2 3 2 3" xfId="2160"/>
    <cellStyle name="Финансовый 3 3 2 3 2 3 2" xfId="3604"/>
    <cellStyle name="Финансовый 3 3 2 3 2 4" xfId="2161"/>
    <cellStyle name="Финансовый 3 3 2 3 2 4 2" xfId="3605"/>
    <cellStyle name="Финансовый 3 3 2 3 2 5" xfId="2162"/>
    <cellStyle name="Финансовый 3 3 2 3 2 5 2" xfId="3969"/>
    <cellStyle name="Финансовый 3 3 2 3 2 6" xfId="2158"/>
    <cellStyle name="Финансовый 3 3 2 3 2 7" xfId="2604"/>
    <cellStyle name="Финансовый 3 3 2 3 3" xfId="2163"/>
    <cellStyle name="Финансовый 3 3 2 3 3 2" xfId="2943"/>
    <cellStyle name="Финансовый 3 3 2 3 4" xfId="2164"/>
    <cellStyle name="Финансовый 3 3 2 3 4 2" xfId="3606"/>
    <cellStyle name="Финансовый 3 3 2 3 5" xfId="2165"/>
    <cellStyle name="Финансовый 3 3 2 3 5 2" xfId="3607"/>
    <cellStyle name="Финансовый 3 3 2 3 6" xfId="2166"/>
    <cellStyle name="Финансовый 3 3 2 3 6 2" xfId="3970"/>
    <cellStyle name="Финансовый 3 3 2 3 7" xfId="2157"/>
    <cellStyle name="Финансовый 3 3 2 3 8" xfId="2603"/>
    <cellStyle name="Финансовый 3 3 2 4" xfId="381"/>
    <cellStyle name="Финансовый 3 3 2 4 2" xfId="2168"/>
    <cellStyle name="Финансовый 3 3 2 4 2 2" xfId="2944"/>
    <cellStyle name="Финансовый 3 3 2 4 3" xfId="2169"/>
    <cellStyle name="Финансовый 3 3 2 4 3 2" xfId="3608"/>
    <cellStyle name="Финансовый 3 3 2 4 4" xfId="2170"/>
    <cellStyle name="Финансовый 3 3 2 4 4 2" xfId="3609"/>
    <cellStyle name="Финансовый 3 3 2 4 5" xfId="2171"/>
    <cellStyle name="Финансовый 3 3 2 4 5 2" xfId="3971"/>
    <cellStyle name="Финансовый 3 3 2 4 6" xfId="2167"/>
    <cellStyle name="Финансовый 3 3 2 4 7" xfId="2605"/>
    <cellStyle name="Финансовый 3 3 2 5" xfId="2172"/>
    <cellStyle name="Финансовый 3 3 2 5 2" xfId="2945"/>
    <cellStyle name="Финансовый 3 3 2 6" xfId="2173"/>
    <cellStyle name="Финансовый 3 3 2 6 2" xfId="3610"/>
    <cellStyle name="Финансовый 3 3 2 7" xfId="2174"/>
    <cellStyle name="Финансовый 3 3 2 7 2" xfId="3611"/>
    <cellStyle name="Финансовый 3 3 2 8" xfId="2175"/>
    <cellStyle name="Финансовый 3 3 2 8 2" xfId="3972"/>
    <cellStyle name="Финансовый 3 3 2 9" xfId="2146"/>
    <cellStyle name="Финансовый 3 3 3" xfId="382"/>
    <cellStyle name="Финансовый 3 3 3 2" xfId="383"/>
    <cellStyle name="Финансовый 3 3 3 2 2" xfId="2178"/>
    <cellStyle name="Финансовый 3 3 3 2 2 2" xfId="2946"/>
    <cellStyle name="Финансовый 3 3 3 2 3" xfId="2179"/>
    <cellStyle name="Финансовый 3 3 3 2 3 2" xfId="3612"/>
    <cellStyle name="Финансовый 3 3 3 2 4" xfId="2180"/>
    <cellStyle name="Финансовый 3 3 3 2 4 2" xfId="3613"/>
    <cellStyle name="Финансовый 3 3 3 2 5" xfId="2181"/>
    <cellStyle name="Финансовый 3 3 3 2 5 2" xfId="3973"/>
    <cellStyle name="Финансовый 3 3 3 2 6" xfId="2177"/>
    <cellStyle name="Финансовый 3 3 3 2 7" xfId="2607"/>
    <cellStyle name="Финансовый 3 3 3 3" xfId="2182"/>
    <cellStyle name="Финансовый 3 3 3 3 2" xfId="2947"/>
    <cellStyle name="Финансовый 3 3 3 4" xfId="2183"/>
    <cellStyle name="Финансовый 3 3 3 4 2" xfId="3614"/>
    <cellStyle name="Финансовый 3 3 3 5" xfId="2184"/>
    <cellStyle name="Финансовый 3 3 3 5 2" xfId="3615"/>
    <cellStyle name="Финансовый 3 3 3 6" xfId="2185"/>
    <cellStyle name="Финансовый 3 3 3 6 2" xfId="3974"/>
    <cellStyle name="Финансовый 3 3 3 7" xfId="2176"/>
    <cellStyle name="Финансовый 3 3 3 8" xfId="2606"/>
    <cellStyle name="Финансовый 3 3 4" xfId="384"/>
    <cellStyle name="Финансовый 3 3 4 2" xfId="385"/>
    <cellStyle name="Финансовый 3 3 4 2 2" xfId="2188"/>
    <cellStyle name="Финансовый 3 3 4 2 2 2" xfId="2948"/>
    <cellStyle name="Финансовый 3 3 4 2 3" xfId="2189"/>
    <cellStyle name="Финансовый 3 3 4 2 3 2" xfId="3616"/>
    <cellStyle name="Финансовый 3 3 4 2 4" xfId="2190"/>
    <cellStyle name="Финансовый 3 3 4 2 4 2" xfId="3617"/>
    <cellStyle name="Финансовый 3 3 4 2 5" xfId="2191"/>
    <cellStyle name="Финансовый 3 3 4 2 5 2" xfId="3975"/>
    <cellStyle name="Финансовый 3 3 4 2 6" xfId="2187"/>
    <cellStyle name="Финансовый 3 3 4 2 7" xfId="2609"/>
    <cellStyle name="Финансовый 3 3 4 3" xfId="2192"/>
    <cellStyle name="Финансовый 3 3 4 3 2" xfId="2949"/>
    <cellStyle name="Финансовый 3 3 4 4" xfId="2193"/>
    <cellStyle name="Финансовый 3 3 4 4 2" xfId="3618"/>
    <cellStyle name="Финансовый 3 3 4 5" xfId="2194"/>
    <cellStyle name="Финансовый 3 3 4 5 2" xfId="3619"/>
    <cellStyle name="Финансовый 3 3 4 6" xfId="2195"/>
    <cellStyle name="Финансовый 3 3 4 6 2" xfId="3976"/>
    <cellStyle name="Финансовый 3 3 4 7" xfId="2186"/>
    <cellStyle name="Финансовый 3 3 4 8" xfId="2608"/>
    <cellStyle name="Финансовый 3 3 5" xfId="386"/>
    <cellStyle name="Финансовый 3 3 5 2" xfId="2197"/>
    <cellStyle name="Финансовый 3 3 5 2 2" xfId="2950"/>
    <cellStyle name="Финансовый 3 3 5 3" xfId="2198"/>
    <cellStyle name="Финансовый 3 3 5 3 2" xfId="3620"/>
    <cellStyle name="Финансовый 3 3 5 4" xfId="2199"/>
    <cellStyle name="Финансовый 3 3 5 4 2" xfId="3621"/>
    <cellStyle name="Финансовый 3 3 5 5" xfId="2200"/>
    <cellStyle name="Финансовый 3 3 5 5 2" xfId="3977"/>
    <cellStyle name="Финансовый 3 3 5 6" xfId="2196"/>
    <cellStyle name="Финансовый 3 3 5 7" xfId="2610"/>
    <cellStyle name="Финансовый 3 3 6" xfId="2201"/>
    <cellStyle name="Финансовый 3 3 6 2" xfId="2951"/>
    <cellStyle name="Финансовый 3 3 7" xfId="2202"/>
    <cellStyle name="Финансовый 3 3 7 2" xfId="3622"/>
    <cellStyle name="Финансовый 3 3 8" xfId="2203"/>
    <cellStyle name="Финансовый 3 3 8 2" xfId="3623"/>
    <cellStyle name="Финансовый 3 3 9" xfId="2204"/>
    <cellStyle name="Финансовый 3 3 9 2" xfId="3978"/>
    <cellStyle name="Финансовый 3 4" xfId="387"/>
    <cellStyle name="Финансовый 3 4 10" xfId="2611"/>
    <cellStyle name="Финансовый 3 4 2" xfId="388"/>
    <cellStyle name="Финансовый 3 4 2 2" xfId="389"/>
    <cellStyle name="Финансовый 3 4 2 2 2" xfId="2208"/>
    <cellStyle name="Финансовый 3 4 2 2 2 2" xfId="2952"/>
    <cellStyle name="Финансовый 3 4 2 2 3" xfId="2209"/>
    <cellStyle name="Финансовый 3 4 2 2 3 2" xfId="3624"/>
    <cellStyle name="Финансовый 3 4 2 2 4" xfId="2210"/>
    <cellStyle name="Финансовый 3 4 2 2 4 2" xfId="3625"/>
    <cellStyle name="Финансовый 3 4 2 2 5" xfId="2211"/>
    <cellStyle name="Финансовый 3 4 2 2 5 2" xfId="3979"/>
    <cellStyle name="Финансовый 3 4 2 2 6" xfId="2207"/>
    <cellStyle name="Финансовый 3 4 2 2 7" xfId="2613"/>
    <cellStyle name="Финансовый 3 4 2 3" xfId="2212"/>
    <cellStyle name="Финансовый 3 4 2 3 2" xfId="2953"/>
    <cellStyle name="Финансовый 3 4 2 4" xfId="2213"/>
    <cellStyle name="Финансовый 3 4 2 4 2" xfId="3626"/>
    <cellStyle name="Финансовый 3 4 2 5" xfId="2214"/>
    <cellStyle name="Финансовый 3 4 2 5 2" xfId="3627"/>
    <cellStyle name="Финансовый 3 4 2 6" xfId="2215"/>
    <cellStyle name="Финансовый 3 4 2 6 2" xfId="3980"/>
    <cellStyle name="Финансовый 3 4 2 7" xfId="2206"/>
    <cellStyle name="Финансовый 3 4 2 8" xfId="2612"/>
    <cellStyle name="Финансовый 3 4 3" xfId="390"/>
    <cellStyle name="Финансовый 3 4 3 2" xfId="391"/>
    <cellStyle name="Финансовый 3 4 3 2 2" xfId="2218"/>
    <cellStyle name="Финансовый 3 4 3 2 2 2" xfId="2954"/>
    <cellStyle name="Финансовый 3 4 3 2 3" xfId="2219"/>
    <cellStyle name="Финансовый 3 4 3 2 3 2" xfId="3628"/>
    <cellStyle name="Финансовый 3 4 3 2 4" xfId="2220"/>
    <cellStyle name="Финансовый 3 4 3 2 4 2" xfId="3629"/>
    <cellStyle name="Финансовый 3 4 3 2 5" xfId="2221"/>
    <cellStyle name="Финансовый 3 4 3 2 5 2" xfId="3981"/>
    <cellStyle name="Финансовый 3 4 3 2 6" xfId="2217"/>
    <cellStyle name="Финансовый 3 4 3 2 7" xfId="2615"/>
    <cellStyle name="Финансовый 3 4 3 3" xfId="2222"/>
    <cellStyle name="Финансовый 3 4 3 3 2" xfId="2955"/>
    <cellStyle name="Финансовый 3 4 3 4" xfId="2223"/>
    <cellStyle name="Финансовый 3 4 3 4 2" xfId="3630"/>
    <cellStyle name="Финансовый 3 4 3 5" xfId="2224"/>
    <cellStyle name="Финансовый 3 4 3 5 2" xfId="3631"/>
    <cellStyle name="Финансовый 3 4 3 6" xfId="2225"/>
    <cellStyle name="Финансовый 3 4 3 6 2" xfId="3982"/>
    <cellStyle name="Финансовый 3 4 3 7" xfId="2216"/>
    <cellStyle name="Финансовый 3 4 3 8" xfId="2614"/>
    <cellStyle name="Финансовый 3 4 4" xfId="392"/>
    <cellStyle name="Финансовый 3 4 4 2" xfId="2227"/>
    <cellStyle name="Финансовый 3 4 4 2 2" xfId="2956"/>
    <cellStyle name="Финансовый 3 4 4 3" xfId="2228"/>
    <cellStyle name="Финансовый 3 4 4 3 2" xfId="3632"/>
    <cellStyle name="Финансовый 3 4 4 4" xfId="2229"/>
    <cellStyle name="Финансовый 3 4 4 4 2" xfId="3633"/>
    <cellStyle name="Финансовый 3 4 4 5" xfId="2230"/>
    <cellStyle name="Финансовый 3 4 4 5 2" xfId="3983"/>
    <cellStyle name="Финансовый 3 4 4 6" xfId="2226"/>
    <cellStyle name="Финансовый 3 4 4 7" xfId="2616"/>
    <cellStyle name="Финансовый 3 4 5" xfId="2231"/>
    <cellStyle name="Финансовый 3 4 5 2" xfId="2957"/>
    <cellStyle name="Финансовый 3 4 6" xfId="2232"/>
    <cellStyle name="Финансовый 3 4 6 2" xfId="3634"/>
    <cellStyle name="Финансовый 3 4 7" xfId="2233"/>
    <cellStyle name="Финансовый 3 4 7 2" xfId="3635"/>
    <cellStyle name="Финансовый 3 4 8" xfId="2234"/>
    <cellStyle name="Финансовый 3 4 8 2" xfId="3984"/>
    <cellStyle name="Финансовый 3 4 9" xfId="2205"/>
    <cellStyle name="Финансовый 3 5" xfId="393"/>
    <cellStyle name="Финансовый 3 5 2" xfId="394"/>
    <cellStyle name="Финансовый 3 5 2 2" xfId="2237"/>
    <cellStyle name="Финансовый 3 5 2 2 2" xfId="2958"/>
    <cellStyle name="Финансовый 3 5 2 3" xfId="2238"/>
    <cellStyle name="Финансовый 3 5 2 3 2" xfId="3636"/>
    <cellStyle name="Финансовый 3 5 2 4" xfId="2239"/>
    <cellStyle name="Финансовый 3 5 2 4 2" xfId="3637"/>
    <cellStyle name="Финансовый 3 5 2 5" xfId="2240"/>
    <cellStyle name="Финансовый 3 5 2 5 2" xfId="3985"/>
    <cellStyle name="Финансовый 3 5 2 6" xfId="2236"/>
    <cellStyle name="Финансовый 3 5 2 7" xfId="2618"/>
    <cellStyle name="Финансовый 3 5 3" xfId="2241"/>
    <cellStyle name="Финансовый 3 5 3 2" xfId="2959"/>
    <cellStyle name="Финансовый 3 5 4" xfId="2242"/>
    <cellStyle name="Финансовый 3 5 4 2" xfId="3638"/>
    <cellStyle name="Финансовый 3 5 5" xfId="2243"/>
    <cellStyle name="Финансовый 3 5 5 2" xfId="3639"/>
    <cellStyle name="Финансовый 3 5 6" xfId="2244"/>
    <cellStyle name="Финансовый 3 5 6 2" xfId="3986"/>
    <cellStyle name="Финансовый 3 5 7" xfId="2235"/>
    <cellStyle name="Финансовый 3 5 8" xfId="2617"/>
    <cellStyle name="Финансовый 3 6" xfId="395"/>
    <cellStyle name="Финансовый 3 6 2" xfId="396"/>
    <cellStyle name="Финансовый 3 6 2 2" xfId="2247"/>
    <cellStyle name="Финансовый 3 6 2 2 2" xfId="2960"/>
    <cellStyle name="Финансовый 3 6 2 3" xfId="2248"/>
    <cellStyle name="Финансовый 3 6 2 3 2" xfId="3640"/>
    <cellStyle name="Финансовый 3 6 2 4" xfId="2249"/>
    <cellStyle name="Финансовый 3 6 2 4 2" xfId="3641"/>
    <cellStyle name="Финансовый 3 6 2 5" xfId="2250"/>
    <cellStyle name="Финансовый 3 6 2 5 2" xfId="3987"/>
    <cellStyle name="Финансовый 3 6 2 6" xfId="2246"/>
    <cellStyle name="Финансовый 3 6 2 7" xfId="2620"/>
    <cellStyle name="Финансовый 3 6 3" xfId="2251"/>
    <cellStyle name="Финансовый 3 6 3 2" xfId="2961"/>
    <cellStyle name="Финансовый 3 6 4" xfId="2252"/>
    <cellStyle name="Финансовый 3 6 4 2" xfId="3642"/>
    <cellStyle name="Финансовый 3 6 5" xfId="2253"/>
    <cellStyle name="Финансовый 3 6 5 2" xfId="3643"/>
    <cellStyle name="Финансовый 3 6 6" xfId="2254"/>
    <cellStyle name="Финансовый 3 6 6 2" xfId="3988"/>
    <cellStyle name="Финансовый 3 6 7" xfId="2245"/>
    <cellStyle name="Финансовый 3 6 8" xfId="2619"/>
    <cellStyle name="Финансовый 3 7" xfId="397"/>
    <cellStyle name="Финансовый 3 7 2" xfId="398"/>
    <cellStyle name="Финансовый 3 7 2 2" xfId="2257"/>
    <cellStyle name="Финансовый 3 7 2 2 2" xfId="2962"/>
    <cellStyle name="Финансовый 3 7 2 3" xfId="2258"/>
    <cellStyle name="Финансовый 3 7 2 3 2" xfId="3644"/>
    <cellStyle name="Финансовый 3 7 2 4" xfId="2259"/>
    <cellStyle name="Финансовый 3 7 2 4 2" xfId="3645"/>
    <cellStyle name="Финансовый 3 7 2 5" xfId="2260"/>
    <cellStyle name="Финансовый 3 7 2 5 2" xfId="3989"/>
    <cellStyle name="Финансовый 3 7 2 6" xfId="2256"/>
    <cellStyle name="Финансовый 3 7 2 7" xfId="2622"/>
    <cellStyle name="Финансовый 3 7 3" xfId="2261"/>
    <cellStyle name="Финансовый 3 7 3 2" xfId="2963"/>
    <cellStyle name="Финансовый 3 7 4" xfId="2262"/>
    <cellStyle name="Финансовый 3 7 4 2" xfId="3646"/>
    <cellStyle name="Финансовый 3 7 5" xfId="2263"/>
    <cellStyle name="Финансовый 3 7 5 2" xfId="3647"/>
    <cellStyle name="Финансовый 3 7 6" xfId="2264"/>
    <cellStyle name="Финансовый 3 7 6 2" xfId="3990"/>
    <cellStyle name="Финансовый 3 7 7" xfId="2255"/>
    <cellStyle name="Финансовый 3 7 8" xfId="2621"/>
    <cellStyle name="Финансовый 3 8" xfId="399"/>
    <cellStyle name="Финансовый 3 8 2" xfId="2266"/>
    <cellStyle name="Финансовый 3 8 2 2" xfId="2964"/>
    <cellStyle name="Финансовый 3 8 3" xfId="2267"/>
    <cellStyle name="Финансовый 3 8 3 2" xfId="3648"/>
    <cellStyle name="Финансовый 3 8 4" xfId="2268"/>
    <cellStyle name="Финансовый 3 8 4 2" xfId="3649"/>
    <cellStyle name="Финансовый 3 8 5" xfId="2269"/>
    <cellStyle name="Финансовый 3 8 5 2" xfId="3991"/>
    <cellStyle name="Финансовый 3 8 6" xfId="2265"/>
    <cellStyle name="Финансовый 3 8 7" xfId="2623"/>
    <cellStyle name="Финансовый 3 9" xfId="2270"/>
    <cellStyle name="Финансовый 3 9 2" xfId="2965"/>
    <cellStyle name="Финансовый 4" xfId="2271"/>
    <cellStyle name="Финансовый 5" xfId="2272"/>
    <cellStyle name="Формула" xfId="2273"/>
    <cellStyle name="ФормулаНаКонтроль" xfId="2274"/>
    <cellStyle name="Хороший 2" xfId="400"/>
    <cellStyle name="Хороший 2 2" xfId="2276"/>
    <cellStyle name="Хороший 2 3" xfId="2275"/>
    <cellStyle name="Хороший 3" xfId="2277"/>
    <cellStyle name="Хороший 4" xfId="2278"/>
    <cellStyle name="Џђћ–…ќ’ќ›‰" xfId="2279"/>
    <cellStyle name="㼿" xfId="228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0;/&#1048;&#1055;%202024%20&#1082;&#1086;&#1088;&#1088;%20&#1080;%202025-2029%20&#1075;&#1075;/&#1088;&#1072;&#1073;%20&#1084;&#1072;&#1090;&#1077;&#1088;&#1080;&#1072;&#1083;/&#1060;&#1086;&#1088;&#1084;&#1072;&#1090;&#1099;%20&#1048;&#1055;&#1056;/I0331_1056204000049_01_0_61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0;/&#1048;&#1055;%202025%20&#1082;&#1086;&#1088;&#1088;%20&#1080;%202026-2030%20&#1075;&#1075;/&#1088;&#1072;&#1073;%20&#1084;&#1072;&#1090;&#1077;&#1088;&#1080;&#1072;&#1083;/&#1048;&#1055;&#1056;%202025-2030%20&#1075;&#1075;_&#1087;&#1088;&#1077;&#1076;&#1083;&#1086;&#1078;&#1077;&#1085;&#1080;&#1103;%20&#1056;&#1069;&#1057;&#105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dinata\AppData\Roaming\Microsoft\Excel\&#1048;&#1055;&#1056;%202025-2030%20&#1075;&#1075;_&#1087;&#1088;&#1077;&#1076;&#1083;&#1086;&#1078;&#1077;&#1085;&#1080;&#1103;%20&#1056;&#1069;&#1057;&#1050;%20(version%202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0331_1056204000049_01_0_61_0"/>
    </sheetNames>
    <sheetDataSet>
      <sheetData sheetId="0">
        <row r="18">
          <cell r="AS18">
            <v>258.66691860004119</v>
          </cell>
          <cell r="BC18">
            <v>232.19641895709171</v>
          </cell>
          <cell r="BW18">
            <v>194.75780100234303</v>
          </cell>
          <cell r="CB18">
            <v>208.79032744121088</v>
          </cell>
        </row>
        <row r="54">
          <cell r="N54">
            <v>0.39600000000000002</v>
          </cell>
          <cell r="Y54">
            <v>0</v>
          </cell>
        </row>
        <row r="94">
          <cell r="N94">
            <v>4.6994444</v>
          </cell>
          <cell r="Y94">
            <v>1.4747639999999997</v>
          </cell>
        </row>
        <row r="101">
          <cell r="N101">
            <v>28.959726037999999</v>
          </cell>
          <cell r="Y101">
            <v>153.68338974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 и осв"/>
      <sheetName val="Лист3"/>
    </sheetNames>
    <sheetDataSet>
      <sheetData sheetId="0">
        <row r="9">
          <cell r="N9">
            <v>349994.65482348861</v>
          </cell>
          <cell r="X9">
            <v>270156.91351263301</v>
          </cell>
          <cell r="AG9">
            <v>185062.94400044138</v>
          </cell>
          <cell r="AP9">
            <v>180037.95133052568</v>
          </cell>
          <cell r="AY9">
            <v>188811.92197560662</v>
          </cell>
          <cell r="BE9">
            <v>192932.10052486716</v>
          </cell>
        </row>
        <row r="125">
          <cell r="I125">
            <v>40175.814552000003</v>
          </cell>
          <cell r="N125">
            <v>115033.31524600646</v>
          </cell>
          <cell r="X125">
            <v>112149.96</v>
          </cell>
          <cell r="AG125">
            <v>47962.144080088299</v>
          </cell>
          <cell r="AY125">
            <v>17623.038848514199</v>
          </cell>
          <cell r="BE125">
            <v>64587.745470291702</v>
          </cell>
        </row>
        <row r="127">
          <cell r="N127">
            <v>84066.721108071506</v>
          </cell>
          <cell r="X127">
            <v>27317.6658178199</v>
          </cell>
          <cell r="AY127">
            <v>41736.497475010998</v>
          </cell>
        </row>
        <row r="130">
          <cell r="I130">
            <v>51096.3133838949</v>
          </cell>
          <cell r="N130">
            <v>45885.43063773129</v>
          </cell>
          <cell r="X130">
            <v>86407.545228283663</v>
          </cell>
          <cell r="AG130">
            <v>107115.70871586002</v>
          </cell>
          <cell r="AY130">
            <v>98947.075952448111</v>
          </cell>
          <cell r="BE130">
            <v>96799.141819858807</v>
          </cell>
        </row>
        <row r="132">
          <cell r="I132">
            <v>5063.8900041050492</v>
          </cell>
          <cell r="N132">
            <v>17227.305221876864</v>
          </cell>
          <cell r="X132">
            <v>102.78489999999999</v>
          </cell>
          <cell r="AG132">
            <v>102.78484999999998</v>
          </cell>
        </row>
        <row r="134">
          <cell r="N134">
            <v>32182.065817128881</v>
          </cell>
        </row>
        <row r="135">
          <cell r="I135">
            <v>16332.533508</v>
          </cell>
          <cell r="N135">
            <v>55599.816792673606</v>
          </cell>
          <cell r="X135">
            <v>44178.957566529483</v>
          </cell>
          <cell r="AG135">
            <v>29882.306354493106</v>
          </cell>
          <cell r="AY135">
            <v>30505.309699633333</v>
          </cell>
          <cell r="BE135">
            <v>31545.213234716648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 и осв"/>
      <sheetName val="Лист3"/>
    </sheetNames>
    <sheetDataSet>
      <sheetData sheetId="0">
        <row r="125">
          <cell r="X125">
            <v>112149.96</v>
          </cell>
          <cell r="AP125">
            <v>37194.756026435403</v>
          </cell>
        </row>
        <row r="130">
          <cell r="AP130">
            <v>113759.4286711983</v>
          </cell>
        </row>
        <row r="135">
          <cell r="AP135">
            <v>29083.766632891988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DE123"/>
  <sheetViews>
    <sheetView tabSelected="1" zoomScale="65" zoomScaleNormal="65" zoomScaleSheetLayoutView="55" workbookViewId="0">
      <pane xSplit="2" ySplit="18" topLeftCell="AD62" activePane="bottomRight" state="frozenSplit"/>
      <selection activeCell="A4" sqref="A4"/>
      <selection pane="topRight" activeCell="C1" sqref="C1"/>
      <selection pane="bottomLeft" activeCell="A18" sqref="A18"/>
      <selection pane="bottomRight" activeCell="AN109" sqref="AN109"/>
    </sheetView>
  </sheetViews>
  <sheetFormatPr defaultRowHeight="15.75" outlineLevelRow="2"/>
  <cols>
    <col min="1" max="1" width="12.125" style="1" customWidth="1"/>
    <col min="2" max="2" width="63.625" style="5" customWidth="1"/>
    <col min="3" max="3" width="15.375" style="1" customWidth="1"/>
    <col min="4" max="4" width="5.5" style="1" customWidth="1"/>
    <col min="5" max="5" width="7.875" style="1" customWidth="1"/>
    <col min="6" max="6" width="6" style="1" customWidth="1"/>
    <col min="7" max="7" width="7.625" style="69" customWidth="1"/>
    <col min="8" max="8" width="7.625" style="1" customWidth="1"/>
    <col min="9" max="9" width="11.75" style="1" customWidth="1"/>
    <col min="10" max="10" width="7.625" style="1" customWidth="1"/>
    <col min="11" max="11" width="6.75" style="1" customWidth="1"/>
    <col min="12" max="12" width="12.125" style="1" customWidth="1"/>
    <col min="13" max="13" width="6" style="1" customWidth="1"/>
    <col min="14" max="14" width="16.75" style="26" customWidth="1"/>
    <col min="15" max="15" width="11.875" style="1" customWidth="1"/>
    <col min="16" max="16" width="9.625" style="1" customWidth="1"/>
    <col min="17" max="17" width="9.875" style="1" customWidth="1"/>
    <col min="18" max="18" width="9.625" style="1" customWidth="1"/>
    <col min="19" max="19" width="7.875" style="1" customWidth="1"/>
    <col min="20" max="20" width="11.5" style="26" customWidth="1"/>
    <col min="21" max="21" width="7.625" style="26" customWidth="1"/>
    <col min="22" max="22" width="8" style="26" customWidth="1"/>
    <col min="23" max="23" width="11.375" style="26" customWidth="1"/>
    <col min="24" max="24" width="11.875" style="26" customWidth="1"/>
    <col min="25" max="25" width="15.5" style="26" customWidth="1"/>
    <col min="26" max="26" width="10.625" style="26" customWidth="1"/>
    <col min="27" max="27" width="9.875" style="26" customWidth="1"/>
    <col min="28" max="28" width="10" style="26" customWidth="1"/>
    <col min="29" max="29" width="9" style="26" customWidth="1"/>
    <col min="30" max="30" width="12.125" style="26" customWidth="1"/>
    <col min="31" max="34" width="9" style="26" customWidth="1"/>
    <col min="35" max="35" width="11.75" style="26" customWidth="1"/>
    <col min="36" max="39" width="9" style="26" customWidth="1"/>
    <col min="40" max="40" width="9.375" style="26" customWidth="1"/>
    <col min="41" max="41" width="6.5" style="26" customWidth="1"/>
    <col min="42" max="42" width="7.25" style="26" customWidth="1"/>
    <col min="43" max="43" width="9.5" style="26" customWidth="1"/>
    <col min="44" max="44" width="9.625" style="26" customWidth="1"/>
    <col min="45" max="45" width="11.5" style="26" customWidth="1"/>
    <col min="46" max="46" width="5.625" style="26" customWidth="1"/>
    <col min="47" max="47" width="8.625" style="26" customWidth="1"/>
    <col min="48" max="48" width="10.25" style="26" customWidth="1"/>
    <col min="49" max="49" width="10.75" style="26" customWidth="1"/>
    <col min="50" max="50" width="11.375" style="26" customWidth="1"/>
    <col min="51" max="51" width="7" style="26" customWidth="1"/>
    <col min="52" max="52" width="6.75" style="26" customWidth="1"/>
    <col min="53" max="53" width="11.125" style="26" customWidth="1"/>
    <col min="54" max="54" width="10.375" style="26" customWidth="1"/>
    <col min="55" max="55" width="10.25" style="26" customWidth="1"/>
    <col min="56" max="57" width="7.25" style="26" customWidth="1"/>
    <col min="58" max="58" width="13.625" style="26" customWidth="1"/>
    <col min="59" max="59" width="9.125" style="26" customWidth="1"/>
    <col min="60" max="60" width="12.625" style="26" customWidth="1"/>
    <col min="61" max="62" width="7.25" style="26" customWidth="1"/>
    <col min="63" max="63" width="8.75" style="26" customWidth="1"/>
    <col min="64" max="64" width="7.25" style="26" customWidth="1"/>
    <col min="65" max="65" width="12.875" style="26" customWidth="1"/>
    <col min="66" max="67" width="7.25" style="26" customWidth="1"/>
    <col min="68" max="68" width="12.375" style="26" customWidth="1"/>
    <col min="69" max="69" width="11.875" style="26" customWidth="1"/>
    <col min="70" max="70" width="14.375" style="26" customWidth="1"/>
    <col min="71" max="72" width="7.25" style="26" customWidth="1"/>
    <col min="73" max="73" width="14.125" style="26" customWidth="1"/>
    <col min="74" max="74" width="12.25" style="26" customWidth="1"/>
    <col min="75" max="75" width="18.25" style="26" customWidth="1"/>
    <col min="76" max="77" width="7.25" style="26" customWidth="1"/>
    <col min="78" max="78" width="14.625" style="26" customWidth="1"/>
    <col min="79" max="79" width="10.375" style="26" customWidth="1"/>
    <col min="80" max="80" width="15" style="26" customWidth="1"/>
    <col min="81" max="82" width="7.25" style="26" customWidth="1"/>
    <col min="83" max="83" width="13.875" style="26" customWidth="1"/>
    <col min="84" max="84" width="11.5" style="1" customWidth="1"/>
    <col min="85" max="87" width="7.25" style="1" customWidth="1"/>
    <col min="88" max="88" width="8.25" style="1" customWidth="1"/>
    <col min="89" max="89" width="7.25" style="1" customWidth="1"/>
    <col min="90" max="90" width="12.375" style="1" customWidth="1"/>
    <col min="91" max="92" width="7.25" style="1" customWidth="1"/>
    <col min="93" max="93" width="10.5" style="1" customWidth="1"/>
    <col min="94" max="94" width="11.625" style="1" customWidth="1"/>
    <col min="95" max="95" width="15.875" style="1" customWidth="1"/>
    <col min="96" max="96" width="9.625" style="1" customWidth="1"/>
    <col min="97" max="97" width="7.5" style="1" customWidth="1"/>
    <col min="98" max="98" width="10.5" style="1" customWidth="1"/>
    <col min="99" max="99" width="14.125" style="1" customWidth="1"/>
    <col min="100" max="100" width="102" style="1" customWidth="1"/>
    <col min="101" max="101" width="48.5" style="1" customWidth="1"/>
    <col min="102" max="102" width="11.25" style="1" customWidth="1"/>
    <col min="103" max="103" width="7.375" style="1" customWidth="1"/>
    <col min="104" max="104" width="9" style="1"/>
    <col min="105" max="105" width="6.875" style="1" customWidth="1"/>
    <col min="106" max="106" width="7.75" style="1" customWidth="1"/>
    <col min="107" max="107" width="11.75" style="1" customWidth="1"/>
    <col min="108" max="108" width="7.125" style="1" customWidth="1"/>
    <col min="109" max="109" width="15.875" style="1" customWidth="1"/>
    <col min="110" max="16384" width="9" style="1"/>
  </cols>
  <sheetData>
    <row r="1" spans="1:109" ht="18.75">
      <c r="A1" s="26"/>
      <c r="B1" s="73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O1" s="26"/>
      <c r="P1" s="26"/>
      <c r="Q1" s="26"/>
      <c r="R1" s="26"/>
      <c r="S1" s="29"/>
      <c r="AC1" s="27" t="s">
        <v>0</v>
      </c>
      <c r="AD1" s="27"/>
      <c r="AE1" s="27"/>
      <c r="AF1" s="27"/>
      <c r="AG1" s="27"/>
      <c r="AH1" s="27"/>
      <c r="AI1" s="27"/>
      <c r="AJ1" s="27"/>
      <c r="AK1" s="27"/>
      <c r="AL1" s="27"/>
      <c r="AM1" s="27"/>
    </row>
    <row r="2" spans="1:109" ht="18.75">
      <c r="A2" s="26"/>
      <c r="B2" s="73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O2" s="26"/>
      <c r="P2" s="26"/>
      <c r="Q2" s="26"/>
      <c r="R2" s="26"/>
      <c r="S2" s="26"/>
      <c r="AC2" s="28" t="s">
        <v>1</v>
      </c>
      <c r="AD2" s="28"/>
      <c r="AE2" s="28"/>
      <c r="AF2" s="28"/>
      <c r="AG2" s="28"/>
      <c r="AH2" s="28"/>
      <c r="AI2" s="28"/>
      <c r="AJ2" s="28"/>
      <c r="AK2" s="28"/>
      <c r="AL2" s="28"/>
      <c r="AM2" s="28"/>
    </row>
    <row r="3" spans="1:109" ht="18.75">
      <c r="A3" s="26"/>
      <c r="B3" s="73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O3" s="26"/>
      <c r="P3" s="26"/>
      <c r="Q3" s="26"/>
      <c r="R3" s="26"/>
      <c r="S3" s="26"/>
      <c r="AC3" s="28" t="s">
        <v>138</v>
      </c>
      <c r="AD3" s="28"/>
      <c r="AE3" s="28"/>
      <c r="AF3" s="28"/>
      <c r="AG3" s="28"/>
      <c r="AH3" s="28"/>
      <c r="AI3" s="28"/>
      <c r="AJ3" s="28"/>
      <c r="AK3" s="28"/>
      <c r="AL3" s="28"/>
      <c r="AM3" s="28"/>
    </row>
    <row r="4" spans="1:109" ht="18.75">
      <c r="A4" s="179" t="s">
        <v>2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08"/>
      <c r="AE4" s="108"/>
      <c r="AF4" s="108"/>
      <c r="AG4" s="108"/>
      <c r="AH4" s="108"/>
      <c r="AI4" s="108"/>
      <c r="AJ4" s="108"/>
      <c r="AK4" s="108"/>
      <c r="AL4" s="108"/>
      <c r="AM4" s="108"/>
    </row>
    <row r="5" spans="1:109" ht="18.75">
      <c r="A5" s="178"/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</row>
    <row r="6" spans="1:109" ht="18.75">
      <c r="A6" s="180" t="s">
        <v>3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</row>
    <row r="7" spans="1:109" ht="18.75" customHeight="1">
      <c r="A7" s="181" t="s">
        <v>4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37"/>
      <c r="AO7" s="38"/>
      <c r="AP7" s="38"/>
      <c r="AQ7" s="37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</row>
    <row r="8" spans="1:109" ht="18.7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O8" s="40"/>
      <c r="AP8" s="41"/>
      <c r="AQ8" s="29"/>
      <c r="DE8" s="2"/>
    </row>
    <row r="9" spans="1:109" ht="18.75">
      <c r="A9" s="178" t="s">
        <v>252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42"/>
      <c r="AO9" s="43"/>
      <c r="AP9" s="43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4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</row>
    <row r="10" spans="1:109" ht="18.75">
      <c r="A10" s="179"/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45"/>
      <c r="AO10" s="46"/>
      <c r="AP10" s="46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</row>
    <row r="11" spans="1:109" ht="18.75">
      <c r="A11" s="185" t="s">
        <v>314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5"/>
      <c r="AO11" s="185"/>
      <c r="AP11" s="185"/>
      <c r="AQ11" s="185"/>
      <c r="AR11" s="185"/>
      <c r="AS11" s="185"/>
      <c r="AT11" s="185"/>
      <c r="AU11" s="185"/>
      <c r="AV11" s="185"/>
      <c r="AW11" s="185"/>
      <c r="AX11" s="185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12"/>
      <c r="CG11" s="12"/>
      <c r="CH11" s="12"/>
      <c r="CI11" s="12"/>
      <c r="CJ11" s="12"/>
      <c r="CK11" s="12"/>
      <c r="CL11" s="11"/>
      <c r="CM11" s="11"/>
      <c r="CN11" s="11"/>
      <c r="CO11" s="11"/>
      <c r="CP11" s="11"/>
      <c r="CQ11" s="11"/>
      <c r="CR11" s="11"/>
      <c r="CS11" s="11"/>
      <c r="CT11" s="18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</row>
    <row r="12" spans="1:109">
      <c r="A12" s="183" t="s">
        <v>137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48"/>
      <c r="AO12" s="49"/>
      <c r="AP12" s="49"/>
      <c r="AQ12" s="48"/>
      <c r="AR12" s="48"/>
      <c r="AS12" s="48"/>
      <c r="AT12" s="48"/>
      <c r="AU12" s="48"/>
      <c r="AV12" s="48"/>
      <c r="AW12" s="50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13"/>
      <c r="CG12" s="13"/>
      <c r="CH12" s="13"/>
      <c r="CI12" s="13"/>
      <c r="CJ12" s="13"/>
      <c r="CK12" s="13"/>
      <c r="CL12" s="14"/>
      <c r="CM12" s="13"/>
      <c r="CN12" s="13"/>
      <c r="CO12" s="13"/>
      <c r="CP12" s="14"/>
      <c r="CQ12" s="13"/>
      <c r="CR12" s="13"/>
      <c r="CS12" s="13"/>
      <c r="CT12" s="19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</row>
    <row r="13" spans="1:109">
      <c r="A13" s="26"/>
      <c r="B13" s="73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O13" s="26"/>
      <c r="P13" s="26"/>
      <c r="Q13" s="29"/>
      <c r="R13" s="26"/>
      <c r="S13" s="29"/>
      <c r="X13" s="29"/>
      <c r="Z13" s="103"/>
      <c r="AR13" s="29"/>
      <c r="AS13" s="51"/>
      <c r="BB13" s="29"/>
      <c r="BC13" s="52"/>
      <c r="BL13" s="29"/>
      <c r="BM13" s="53"/>
      <c r="BR13" s="29"/>
      <c r="BW13" s="51"/>
      <c r="CB13" s="54"/>
      <c r="DD13" s="15"/>
    </row>
    <row r="14" spans="1:109" ht="63.75" customHeight="1">
      <c r="A14" s="173" t="s">
        <v>5</v>
      </c>
      <c r="B14" s="173" t="s">
        <v>6</v>
      </c>
      <c r="C14" s="173" t="s">
        <v>7</v>
      </c>
      <c r="D14" s="184" t="s">
        <v>8</v>
      </c>
      <c r="E14" s="184" t="s">
        <v>9</v>
      </c>
      <c r="F14" s="186" t="s">
        <v>10</v>
      </c>
      <c r="G14" s="186"/>
      <c r="H14" s="173" t="s">
        <v>11</v>
      </c>
      <c r="I14" s="173"/>
      <c r="J14" s="173"/>
      <c r="K14" s="173"/>
      <c r="L14" s="173"/>
      <c r="M14" s="173"/>
      <c r="N14" s="158" t="s">
        <v>253</v>
      </c>
      <c r="O14" s="173" t="s">
        <v>12</v>
      </c>
      <c r="P14" s="173"/>
      <c r="Q14" s="187" t="s">
        <v>13</v>
      </c>
      <c r="R14" s="188"/>
      <c r="S14" s="189"/>
      <c r="T14" s="186" t="s">
        <v>254</v>
      </c>
      <c r="U14" s="186"/>
      <c r="V14" s="186"/>
      <c r="W14" s="186"/>
      <c r="X14" s="186"/>
      <c r="Y14" s="186"/>
      <c r="Z14" s="186"/>
      <c r="AA14" s="186"/>
      <c r="AB14" s="186"/>
      <c r="AC14" s="186"/>
      <c r="AD14" s="167" t="s">
        <v>14</v>
      </c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68"/>
      <c r="CJ14" s="168"/>
      <c r="CK14" s="168"/>
      <c r="CL14" s="168"/>
      <c r="CM14" s="168"/>
      <c r="CN14" s="168"/>
      <c r="CO14" s="168"/>
      <c r="CP14" s="168"/>
      <c r="CQ14" s="168"/>
      <c r="CR14" s="168"/>
      <c r="CS14" s="168"/>
      <c r="CT14" s="168"/>
      <c r="CU14" s="169"/>
      <c r="CV14" s="161" t="s">
        <v>15</v>
      </c>
    </row>
    <row r="15" spans="1:109" ht="85.5" customHeight="1">
      <c r="A15" s="173"/>
      <c r="B15" s="173"/>
      <c r="C15" s="173"/>
      <c r="D15" s="184"/>
      <c r="E15" s="184"/>
      <c r="F15" s="186"/>
      <c r="G15" s="186"/>
      <c r="H15" s="164" t="s">
        <v>126</v>
      </c>
      <c r="I15" s="165"/>
      <c r="J15" s="166"/>
      <c r="K15" s="170" t="s">
        <v>16</v>
      </c>
      <c r="L15" s="171"/>
      <c r="M15" s="172"/>
      <c r="N15" s="159"/>
      <c r="O15" s="173"/>
      <c r="P15" s="173"/>
      <c r="Q15" s="170"/>
      <c r="R15" s="171"/>
      <c r="S15" s="172"/>
      <c r="T15" s="186" t="s">
        <v>126</v>
      </c>
      <c r="U15" s="186"/>
      <c r="V15" s="186"/>
      <c r="W15" s="186"/>
      <c r="X15" s="186"/>
      <c r="Y15" s="186" t="s">
        <v>231</v>
      </c>
      <c r="Z15" s="186"/>
      <c r="AA15" s="186"/>
      <c r="AB15" s="186"/>
      <c r="AC15" s="186"/>
      <c r="AD15" s="155" t="s">
        <v>156</v>
      </c>
      <c r="AE15" s="156"/>
      <c r="AF15" s="156"/>
      <c r="AG15" s="156"/>
      <c r="AH15" s="157"/>
      <c r="AI15" s="155" t="s">
        <v>157</v>
      </c>
      <c r="AJ15" s="156"/>
      <c r="AK15" s="156"/>
      <c r="AL15" s="156"/>
      <c r="AM15" s="157"/>
      <c r="AN15" s="155" t="s">
        <v>213</v>
      </c>
      <c r="AO15" s="156"/>
      <c r="AP15" s="156"/>
      <c r="AQ15" s="156"/>
      <c r="AR15" s="157"/>
      <c r="AS15" s="155" t="s">
        <v>199</v>
      </c>
      <c r="AT15" s="156"/>
      <c r="AU15" s="156"/>
      <c r="AV15" s="156"/>
      <c r="AW15" s="157"/>
      <c r="AX15" s="155" t="s">
        <v>203</v>
      </c>
      <c r="AY15" s="156"/>
      <c r="AZ15" s="156"/>
      <c r="BA15" s="156"/>
      <c r="BB15" s="157"/>
      <c r="BC15" s="155" t="s">
        <v>204</v>
      </c>
      <c r="BD15" s="156"/>
      <c r="BE15" s="156"/>
      <c r="BF15" s="156"/>
      <c r="BG15" s="157"/>
      <c r="BH15" s="155" t="s">
        <v>214</v>
      </c>
      <c r="BI15" s="156"/>
      <c r="BJ15" s="156"/>
      <c r="BK15" s="156"/>
      <c r="BL15" s="157"/>
      <c r="BM15" s="155" t="s">
        <v>215</v>
      </c>
      <c r="BN15" s="156"/>
      <c r="BO15" s="156"/>
      <c r="BP15" s="156"/>
      <c r="BQ15" s="157"/>
      <c r="BR15" s="155" t="s">
        <v>250</v>
      </c>
      <c r="BS15" s="156"/>
      <c r="BT15" s="156"/>
      <c r="BU15" s="156"/>
      <c r="BV15" s="157"/>
      <c r="BW15" s="155" t="s">
        <v>251</v>
      </c>
      <c r="BX15" s="156"/>
      <c r="BY15" s="156"/>
      <c r="BZ15" s="156"/>
      <c r="CA15" s="157"/>
      <c r="CB15" s="155" t="s">
        <v>255</v>
      </c>
      <c r="CC15" s="156"/>
      <c r="CD15" s="156"/>
      <c r="CE15" s="156"/>
      <c r="CF15" s="157"/>
      <c r="CG15" s="155" t="s">
        <v>256</v>
      </c>
      <c r="CH15" s="156"/>
      <c r="CI15" s="156"/>
      <c r="CJ15" s="156"/>
      <c r="CK15" s="157"/>
      <c r="CL15" s="164" t="s">
        <v>109</v>
      </c>
      <c r="CM15" s="165"/>
      <c r="CN15" s="165"/>
      <c r="CO15" s="165"/>
      <c r="CP15" s="166"/>
      <c r="CQ15" s="164" t="s">
        <v>17</v>
      </c>
      <c r="CR15" s="165"/>
      <c r="CS15" s="165"/>
      <c r="CT15" s="165"/>
      <c r="CU15" s="166"/>
      <c r="CV15" s="162"/>
    </row>
    <row r="16" spans="1:109" s="26" customFormat="1" ht="203.25" customHeight="1">
      <c r="A16" s="173"/>
      <c r="B16" s="173"/>
      <c r="C16" s="173"/>
      <c r="D16" s="184"/>
      <c r="E16" s="184"/>
      <c r="F16" s="71" t="s">
        <v>143</v>
      </c>
      <c r="G16" s="72" t="s">
        <v>16</v>
      </c>
      <c r="H16" s="30" t="s">
        <v>18</v>
      </c>
      <c r="I16" s="30" t="s">
        <v>19</v>
      </c>
      <c r="J16" s="30" t="s">
        <v>20</v>
      </c>
      <c r="K16" s="30" t="s">
        <v>18</v>
      </c>
      <c r="L16" s="30" t="s">
        <v>19</v>
      </c>
      <c r="M16" s="30" t="s">
        <v>20</v>
      </c>
      <c r="N16" s="160"/>
      <c r="O16" s="31" t="s">
        <v>126</v>
      </c>
      <c r="P16" s="31" t="s">
        <v>16</v>
      </c>
      <c r="Q16" s="30" t="s">
        <v>216</v>
      </c>
      <c r="R16" s="30" t="s">
        <v>257</v>
      </c>
      <c r="S16" s="30" t="s">
        <v>317</v>
      </c>
      <c r="T16" s="30" t="s">
        <v>21</v>
      </c>
      <c r="U16" s="30" t="s">
        <v>22</v>
      </c>
      <c r="V16" s="30" t="s">
        <v>23</v>
      </c>
      <c r="W16" s="31" t="s">
        <v>24</v>
      </c>
      <c r="X16" s="31" t="s">
        <v>25</v>
      </c>
      <c r="Y16" s="30" t="s">
        <v>21</v>
      </c>
      <c r="Z16" s="30" t="s">
        <v>22</v>
      </c>
      <c r="AA16" s="30" t="s">
        <v>23</v>
      </c>
      <c r="AB16" s="31" t="s">
        <v>24</v>
      </c>
      <c r="AC16" s="31" t="s">
        <v>25</v>
      </c>
      <c r="AD16" s="30" t="s">
        <v>21</v>
      </c>
      <c r="AE16" s="30" t="s">
        <v>22</v>
      </c>
      <c r="AF16" s="30" t="s">
        <v>23</v>
      </c>
      <c r="AG16" s="31" t="s">
        <v>24</v>
      </c>
      <c r="AH16" s="31" t="s">
        <v>25</v>
      </c>
      <c r="AI16" s="30" t="s">
        <v>21</v>
      </c>
      <c r="AJ16" s="30" t="s">
        <v>22</v>
      </c>
      <c r="AK16" s="30" t="s">
        <v>23</v>
      </c>
      <c r="AL16" s="31" t="s">
        <v>24</v>
      </c>
      <c r="AM16" s="31" t="s">
        <v>25</v>
      </c>
      <c r="AN16" s="30" t="s">
        <v>21</v>
      </c>
      <c r="AO16" s="30" t="s">
        <v>22</v>
      </c>
      <c r="AP16" s="30" t="s">
        <v>23</v>
      </c>
      <c r="AQ16" s="31" t="s">
        <v>24</v>
      </c>
      <c r="AR16" s="31" t="s">
        <v>25</v>
      </c>
      <c r="AS16" s="30" t="s">
        <v>21</v>
      </c>
      <c r="AT16" s="30" t="s">
        <v>22</v>
      </c>
      <c r="AU16" s="30" t="s">
        <v>23</v>
      </c>
      <c r="AV16" s="31" t="s">
        <v>24</v>
      </c>
      <c r="AW16" s="31" t="s">
        <v>25</v>
      </c>
      <c r="AX16" s="30" t="s">
        <v>21</v>
      </c>
      <c r="AY16" s="30" t="s">
        <v>22</v>
      </c>
      <c r="AZ16" s="30" t="s">
        <v>23</v>
      </c>
      <c r="BA16" s="31" t="s">
        <v>24</v>
      </c>
      <c r="BB16" s="31" t="s">
        <v>25</v>
      </c>
      <c r="BC16" s="30" t="s">
        <v>21</v>
      </c>
      <c r="BD16" s="30" t="s">
        <v>22</v>
      </c>
      <c r="BE16" s="30" t="s">
        <v>23</v>
      </c>
      <c r="BF16" s="31" t="s">
        <v>24</v>
      </c>
      <c r="BG16" s="31" t="s">
        <v>25</v>
      </c>
      <c r="BH16" s="30" t="s">
        <v>21</v>
      </c>
      <c r="BI16" s="30" t="s">
        <v>22</v>
      </c>
      <c r="BJ16" s="30" t="s">
        <v>23</v>
      </c>
      <c r="BK16" s="31" t="s">
        <v>24</v>
      </c>
      <c r="BL16" s="31" t="s">
        <v>25</v>
      </c>
      <c r="BM16" s="30" t="s">
        <v>21</v>
      </c>
      <c r="BN16" s="30" t="s">
        <v>22</v>
      </c>
      <c r="BO16" s="30" t="s">
        <v>23</v>
      </c>
      <c r="BP16" s="31" t="s">
        <v>24</v>
      </c>
      <c r="BQ16" s="31" t="s">
        <v>25</v>
      </c>
      <c r="BR16" s="30" t="s">
        <v>21</v>
      </c>
      <c r="BS16" s="30" t="s">
        <v>22</v>
      </c>
      <c r="BT16" s="30" t="s">
        <v>23</v>
      </c>
      <c r="BU16" s="31" t="s">
        <v>24</v>
      </c>
      <c r="BV16" s="31" t="s">
        <v>25</v>
      </c>
      <c r="BW16" s="30" t="s">
        <v>21</v>
      </c>
      <c r="BX16" s="30" t="s">
        <v>22</v>
      </c>
      <c r="BY16" s="30" t="s">
        <v>23</v>
      </c>
      <c r="BZ16" s="31" t="s">
        <v>24</v>
      </c>
      <c r="CA16" s="31" t="s">
        <v>25</v>
      </c>
      <c r="CB16" s="30" t="s">
        <v>21</v>
      </c>
      <c r="CC16" s="30" t="s">
        <v>22</v>
      </c>
      <c r="CD16" s="30" t="s">
        <v>23</v>
      </c>
      <c r="CE16" s="31" t="s">
        <v>24</v>
      </c>
      <c r="CF16" s="31" t="s">
        <v>25</v>
      </c>
      <c r="CG16" s="30" t="s">
        <v>21</v>
      </c>
      <c r="CH16" s="30" t="s">
        <v>22</v>
      </c>
      <c r="CI16" s="30" t="s">
        <v>23</v>
      </c>
      <c r="CJ16" s="31" t="s">
        <v>24</v>
      </c>
      <c r="CK16" s="31" t="s">
        <v>25</v>
      </c>
      <c r="CL16" s="30" t="s">
        <v>21</v>
      </c>
      <c r="CM16" s="30" t="s">
        <v>22</v>
      </c>
      <c r="CN16" s="30" t="s">
        <v>23</v>
      </c>
      <c r="CO16" s="31" t="s">
        <v>24</v>
      </c>
      <c r="CP16" s="31" t="s">
        <v>25</v>
      </c>
      <c r="CQ16" s="30" t="s">
        <v>21</v>
      </c>
      <c r="CR16" s="30" t="s">
        <v>22</v>
      </c>
      <c r="CS16" s="30" t="s">
        <v>23</v>
      </c>
      <c r="CT16" s="31" t="s">
        <v>24</v>
      </c>
      <c r="CU16" s="30" t="s">
        <v>25</v>
      </c>
      <c r="CV16" s="163"/>
    </row>
    <row r="17" spans="1:101" s="26" customFormat="1" ht="19.5" customHeight="1">
      <c r="A17" s="127">
        <v>1</v>
      </c>
      <c r="B17" s="127">
        <v>2</v>
      </c>
      <c r="C17" s="127">
        <v>3</v>
      </c>
      <c r="D17" s="127">
        <v>4</v>
      </c>
      <c r="E17" s="127">
        <v>5</v>
      </c>
      <c r="F17" s="127">
        <v>6</v>
      </c>
      <c r="G17" s="127">
        <v>7</v>
      </c>
      <c r="H17" s="127">
        <v>8</v>
      </c>
      <c r="I17" s="127">
        <v>9</v>
      </c>
      <c r="J17" s="127">
        <v>10</v>
      </c>
      <c r="K17" s="127">
        <v>11</v>
      </c>
      <c r="L17" s="127">
        <v>12</v>
      </c>
      <c r="M17" s="127">
        <v>13</v>
      </c>
      <c r="N17" s="127">
        <v>14</v>
      </c>
      <c r="O17" s="127">
        <v>15</v>
      </c>
      <c r="P17" s="127">
        <v>16</v>
      </c>
      <c r="Q17" s="127">
        <v>17</v>
      </c>
      <c r="R17" s="127">
        <v>18</v>
      </c>
      <c r="S17" s="127">
        <v>19</v>
      </c>
      <c r="T17" s="25" t="s">
        <v>127</v>
      </c>
      <c r="U17" s="25" t="s">
        <v>128</v>
      </c>
      <c r="V17" s="25" t="s">
        <v>129</v>
      </c>
      <c r="W17" s="25" t="s">
        <v>130</v>
      </c>
      <c r="X17" s="25" t="s">
        <v>131</v>
      </c>
      <c r="Y17" s="25" t="s">
        <v>132</v>
      </c>
      <c r="Z17" s="25" t="s">
        <v>133</v>
      </c>
      <c r="AA17" s="25" t="s">
        <v>134</v>
      </c>
      <c r="AB17" s="25" t="s">
        <v>135</v>
      </c>
      <c r="AC17" s="25" t="s">
        <v>136</v>
      </c>
      <c r="AD17" s="25" t="s">
        <v>26</v>
      </c>
      <c r="AE17" s="25" t="s">
        <v>27</v>
      </c>
      <c r="AF17" s="25" t="s">
        <v>28</v>
      </c>
      <c r="AG17" s="25" t="s">
        <v>29</v>
      </c>
      <c r="AH17" s="25" t="s">
        <v>30</v>
      </c>
      <c r="AI17" s="25" t="s">
        <v>31</v>
      </c>
      <c r="AJ17" s="25" t="s">
        <v>32</v>
      </c>
      <c r="AK17" s="25" t="s">
        <v>33</v>
      </c>
      <c r="AL17" s="25" t="s">
        <v>34</v>
      </c>
      <c r="AM17" s="25" t="s">
        <v>35</v>
      </c>
      <c r="AN17" s="25" t="s">
        <v>36</v>
      </c>
      <c r="AO17" s="25" t="s">
        <v>37</v>
      </c>
      <c r="AP17" s="25" t="s">
        <v>38</v>
      </c>
      <c r="AQ17" s="25" t="s">
        <v>39</v>
      </c>
      <c r="AR17" s="25" t="s">
        <v>40</v>
      </c>
      <c r="AS17" s="25" t="s">
        <v>41</v>
      </c>
      <c r="AT17" s="25" t="s">
        <v>42</v>
      </c>
      <c r="AU17" s="25" t="s">
        <v>43</v>
      </c>
      <c r="AV17" s="25" t="s">
        <v>44</v>
      </c>
      <c r="AW17" s="25" t="s">
        <v>45</v>
      </c>
      <c r="AX17" s="25" t="s">
        <v>110</v>
      </c>
      <c r="AY17" s="25" t="s">
        <v>111</v>
      </c>
      <c r="AZ17" s="25" t="s">
        <v>112</v>
      </c>
      <c r="BA17" s="25" t="s">
        <v>113</v>
      </c>
      <c r="BB17" s="25" t="s">
        <v>114</v>
      </c>
      <c r="BC17" s="25" t="s">
        <v>115</v>
      </c>
      <c r="BD17" s="25" t="s">
        <v>116</v>
      </c>
      <c r="BE17" s="25" t="s">
        <v>117</v>
      </c>
      <c r="BF17" s="25" t="s">
        <v>118</v>
      </c>
      <c r="BG17" s="25" t="s">
        <v>119</v>
      </c>
      <c r="BH17" s="25" t="s">
        <v>232</v>
      </c>
      <c r="BI17" s="25" t="s">
        <v>233</v>
      </c>
      <c r="BJ17" s="25" t="s">
        <v>234</v>
      </c>
      <c r="BK17" s="25" t="s">
        <v>235</v>
      </c>
      <c r="BL17" s="25" t="s">
        <v>236</v>
      </c>
      <c r="BM17" s="25" t="s">
        <v>120</v>
      </c>
      <c r="BN17" s="25" t="s">
        <v>121</v>
      </c>
      <c r="BO17" s="25" t="s">
        <v>122</v>
      </c>
      <c r="BP17" s="25" t="s">
        <v>123</v>
      </c>
      <c r="BQ17" s="25" t="s">
        <v>124</v>
      </c>
      <c r="BR17" s="25" t="s">
        <v>232</v>
      </c>
      <c r="BS17" s="25" t="s">
        <v>233</v>
      </c>
      <c r="BT17" s="25" t="s">
        <v>234</v>
      </c>
      <c r="BU17" s="25" t="s">
        <v>235</v>
      </c>
      <c r="BV17" s="25" t="s">
        <v>236</v>
      </c>
      <c r="BW17" s="25" t="s">
        <v>120</v>
      </c>
      <c r="BX17" s="25" t="s">
        <v>121</v>
      </c>
      <c r="BY17" s="25" t="s">
        <v>122</v>
      </c>
      <c r="BZ17" s="25" t="s">
        <v>123</v>
      </c>
      <c r="CA17" s="25" t="s">
        <v>124</v>
      </c>
      <c r="CB17" s="25" t="s">
        <v>237</v>
      </c>
      <c r="CC17" s="25" t="s">
        <v>238</v>
      </c>
      <c r="CD17" s="25" t="s">
        <v>239</v>
      </c>
      <c r="CE17" s="25" t="s">
        <v>240</v>
      </c>
      <c r="CF17" s="25" t="s">
        <v>241</v>
      </c>
      <c r="CG17" s="25" t="s">
        <v>245</v>
      </c>
      <c r="CH17" s="25" t="s">
        <v>246</v>
      </c>
      <c r="CI17" s="25" t="s">
        <v>247</v>
      </c>
      <c r="CJ17" s="25" t="s">
        <v>248</v>
      </c>
      <c r="CK17" s="25" t="s">
        <v>249</v>
      </c>
      <c r="CL17" s="127">
        <v>31</v>
      </c>
      <c r="CM17" s="127">
        <v>32</v>
      </c>
      <c r="CN17" s="127">
        <v>33</v>
      </c>
      <c r="CO17" s="127">
        <v>34</v>
      </c>
      <c r="CP17" s="127">
        <v>35</v>
      </c>
      <c r="CQ17" s="127">
        <v>36</v>
      </c>
      <c r="CR17" s="127">
        <v>37</v>
      </c>
      <c r="CS17" s="127">
        <v>38</v>
      </c>
      <c r="CT17" s="127">
        <v>39</v>
      </c>
      <c r="CU17" s="127">
        <v>40</v>
      </c>
      <c r="CV17" s="127">
        <v>41</v>
      </c>
    </row>
    <row r="18" spans="1:101" s="34" customFormat="1" outlineLevel="1">
      <c r="A18" s="136" t="s">
        <v>46</v>
      </c>
      <c r="B18" s="137" t="s">
        <v>47</v>
      </c>
      <c r="C18" s="75" t="s">
        <v>102</v>
      </c>
      <c r="D18" s="75" t="s">
        <v>49</v>
      </c>
      <c r="E18" s="75">
        <v>2018</v>
      </c>
      <c r="F18" s="75">
        <v>2029</v>
      </c>
      <c r="G18" s="75">
        <v>2030</v>
      </c>
      <c r="H18" s="33" t="s">
        <v>49</v>
      </c>
      <c r="I18" s="33" t="s">
        <v>49</v>
      </c>
      <c r="J18" s="33" t="s">
        <v>49</v>
      </c>
      <c r="K18" s="33" t="s">
        <v>49</v>
      </c>
      <c r="L18" s="33" t="s">
        <v>49</v>
      </c>
      <c r="M18" s="33" t="s">
        <v>49</v>
      </c>
      <c r="N18" s="99">
        <f>SUM(N19:N23)</f>
        <v>189.21332417799999</v>
      </c>
      <c r="O18" s="99">
        <f>SUM(O19:O23)</f>
        <v>1415.785027845857</v>
      </c>
      <c r="P18" s="99">
        <f t="shared" ref="P18:BB18" si="0">SUM(P19:P23)</f>
        <v>1657.1057790155623</v>
      </c>
      <c r="Q18" s="99">
        <f t="shared" si="0"/>
        <v>1226.571703667857</v>
      </c>
      <c r="R18" s="99">
        <f t="shared" si="0"/>
        <v>1087.8064157806566</v>
      </c>
      <c r="S18" s="99">
        <f t="shared" si="0"/>
        <v>1366.9964861675624</v>
      </c>
      <c r="T18" s="99">
        <f t="shared" si="0"/>
        <v>138.76528788720034</v>
      </c>
      <c r="U18" s="99">
        <f t="shared" si="0"/>
        <v>0</v>
      </c>
      <c r="V18" s="99">
        <f t="shared" si="0"/>
        <v>0</v>
      </c>
      <c r="W18" s="99">
        <f t="shared" si="0"/>
        <v>101.52964274588815</v>
      </c>
      <c r="X18" s="99">
        <f t="shared" si="0"/>
        <v>37.235645141312169</v>
      </c>
      <c r="Y18" s="99">
        <f t="shared" si="0"/>
        <v>100.89596867</v>
      </c>
      <c r="Z18" s="99">
        <f t="shared" si="0"/>
        <v>0</v>
      </c>
      <c r="AA18" s="99">
        <f t="shared" si="0"/>
        <v>0</v>
      </c>
      <c r="AB18" s="99">
        <f t="shared" si="0"/>
        <v>85.98532917</v>
      </c>
      <c r="AC18" s="99">
        <f t="shared" si="0"/>
        <v>14.910639499999995</v>
      </c>
      <c r="AD18" s="99">
        <f t="shared" si="0"/>
        <v>258.6669186000405</v>
      </c>
      <c r="AE18" s="99">
        <f t="shared" si="0"/>
        <v>0</v>
      </c>
      <c r="AF18" s="99">
        <f t="shared" si="0"/>
        <v>0</v>
      </c>
      <c r="AG18" s="99">
        <f t="shared" si="0"/>
        <v>160.91874588373776</v>
      </c>
      <c r="AH18" s="99">
        <f t="shared" si="0"/>
        <v>97.748172716302733</v>
      </c>
      <c r="AI18" s="99">
        <f t="shared" si="0"/>
        <v>349.99465482348864</v>
      </c>
      <c r="AJ18" s="99">
        <f t="shared" si="0"/>
        <v>0</v>
      </c>
      <c r="AK18" s="99">
        <f t="shared" si="0"/>
        <v>0</v>
      </c>
      <c r="AL18" s="99">
        <f t="shared" si="0"/>
        <v>160.91874588373776</v>
      </c>
      <c r="AM18" s="99">
        <f t="shared" si="0"/>
        <v>189.07590893975089</v>
      </c>
      <c r="AN18" s="99">
        <f t="shared" si="0"/>
        <v>232.19641895709171</v>
      </c>
      <c r="AO18" s="99">
        <f t="shared" si="0"/>
        <v>0</v>
      </c>
      <c r="AP18" s="99">
        <f t="shared" si="0"/>
        <v>0</v>
      </c>
      <c r="AQ18" s="99">
        <f t="shared" si="0"/>
        <v>187.48798729787595</v>
      </c>
      <c r="AR18" s="99">
        <f t="shared" si="0"/>
        <v>44.708431659215776</v>
      </c>
      <c r="AS18" s="99">
        <f t="shared" si="0"/>
        <v>270.15691351263297</v>
      </c>
      <c r="AT18" s="99">
        <f t="shared" si="0"/>
        <v>0</v>
      </c>
      <c r="AU18" s="99">
        <f t="shared" si="0"/>
        <v>0</v>
      </c>
      <c r="AV18" s="99">
        <f t="shared" si="0"/>
        <v>198.55750522828367</v>
      </c>
      <c r="AW18" s="99">
        <f t="shared" si="0"/>
        <v>71.599408284349309</v>
      </c>
      <c r="AX18" s="99">
        <f t="shared" si="0"/>
        <v>193.39494977997035</v>
      </c>
      <c r="AY18" s="99">
        <f t="shared" si="0"/>
        <v>0</v>
      </c>
      <c r="AZ18" s="99">
        <f t="shared" si="0"/>
        <v>0</v>
      </c>
      <c r="BA18" s="99">
        <f t="shared" si="0"/>
        <v>160.65979908526404</v>
      </c>
      <c r="BB18" s="99">
        <f t="shared" si="0"/>
        <v>32.735150694706334</v>
      </c>
      <c r="BC18" s="99">
        <f t="shared" ref="BC18" si="1">SUM(BC19:BC23)</f>
        <v>185.06294400044135</v>
      </c>
      <c r="BD18" s="99">
        <f t="shared" ref="BD18" si="2">SUM(BD19:BD23)</f>
        <v>0</v>
      </c>
      <c r="BE18" s="99">
        <f t="shared" ref="BE18" si="3">SUM(BE19:BE23)</f>
        <v>0</v>
      </c>
      <c r="BF18" s="99">
        <f t="shared" ref="BF18" si="4">SUM(BF19:BF23)</f>
        <v>155.07785279594827</v>
      </c>
      <c r="BG18" s="99">
        <f t="shared" ref="BG18" si="5">SUM(BG19:BG23)</f>
        <v>29.985091204493095</v>
      </c>
      <c r="BH18" s="99">
        <f t="shared" ref="BH18" si="6">SUM(BH19:BH23)</f>
        <v>194.75780100234303</v>
      </c>
      <c r="BI18" s="99">
        <f t="shared" ref="BI18" si="7">SUM(BI19:BI23)</f>
        <v>0</v>
      </c>
      <c r="BJ18" s="99">
        <f t="shared" ref="BJ18" si="8">SUM(BJ19:BJ23)</f>
        <v>0</v>
      </c>
      <c r="BK18" s="99">
        <f t="shared" ref="BK18" si="9">SUM(BK19:BK23)</f>
        <v>162.72162789522059</v>
      </c>
      <c r="BL18" s="99">
        <f t="shared" ref="BL18" si="10">SUM(BL19:BL23)</f>
        <v>32.036173107122444</v>
      </c>
      <c r="BM18" s="99">
        <f t="shared" ref="BM18" si="11">SUM(BM19:BM23)</f>
        <v>180.03795133052569</v>
      </c>
      <c r="BN18" s="99">
        <f t="shared" ref="BN18" si="12">SUM(BN19:BN23)</f>
        <v>0</v>
      </c>
      <c r="BO18" s="99">
        <f t="shared" ref="BO18" si="13">SUM(BO19:BO23)</f>
        <v>0</v>
      </c>
      <c r="BP18" s="99">
        <f t="shared" ref="BP18" si="14">SUM(BP19:BP23)</f>
        <v>150.95418469763374</v>
      </c>
      <c r="BQ18" s="99">
        <f t="shared" ref="BQ18" si="15">SUM(BQ19:BQ23)</f>
        <v>29.083766632891972</v>
      </c>
      <c r="BR18" s="99">
        <f t="shared" ref="BR18" si="16">SUM(BR19:BR23)</f>
        <v>208.79032744121093</v>
      </c>
      <c r="BS18" s="99">
        <f t="shared" ref="BS18" si="17">SUM(BS19:BS23)</f>
        <v>0</v>
      </c>
      <c r="BT18" s="99">
        <f t="shared" ref="BT18" si="18">SUM(BT19:BT23)</f>
        <v>0</v>
      </c>
      <c r="BU18" s="99">
        <f t="shared" ref="BU18" si="19">SUM(BU19:BU23)</f>
        <v>96.186818690730206</v>
      </c>
      <c r="BV18" s="99">
        <f t="shared" ref="BV18" si="20">SUM(BV19:BV23)</f>
        <v>112.60350875048073</v>
      </c>
      <c r="BW18" s="99">
        <f t="shared" ref="BW18" si="21">SUM(BW19:BW23)</f>
        <v>188.81192197560662</v>
      </c>
      <c r="BX18" s="99">
        <f t="shared" ref="BX18" si="22">SUM(BX19:BX23)</f>
        <v>0</v>
      </c>
      <c r="BY18" s="99">
        <f t="shared" ref="BY18" si="23">SUM(BY19:BY23)</f>
        <v>0</v>
      </c>
      <c r="BZ18" s="99">
        <f t="shared" ref="BZ18" si="24">SUM(BZ19:BZ23)</f>
        <v>116.57011478296202</v>
      </c>
      <c r="CA18" s="99">
        <f t="shared" ref="CA18" si="25">SUM(CA19:CA23)</f>
        <v>72.241807192644615</v>
      </c>
      <c r="CB18" s="99">
        <f t="shared" ref="CB18" si="26">SUM(CB19:CB23)</f>
        <v>192.93210052486717</v>
      </c>
      <c r="CC18" s="99">
        <f t="shared" ref="CC18" si="27">SUM(CC19:CC23)</f>
        <v>0</v>
      </c>
      <c r="CD18" s="99">
        <f t="shared" ref="CD18" si="28">SUM(CD19:CD23)</f>
        <v>0</v>
      </c>
      <c r="CE18" s="99">
        <f t="shared" ref="CE18" si="29">SUM(CE19:CE23)</f>
        <v>161.38688729015053</v>
      </c>
      <c r="CF18" s="99">
        <f t="shared" ref="CF18" si="30">SUM(CF19:CF23)</f>
        <v>31.545213234716641</v>
      </c>
      <c r="CG18" s="20" t="s">
        <v>49</v>
      </c>
      <c r="CH18" s="20" t="s">
        <v>49</v>
      </c>
      <c r="CI18" s="20" t="s">
        <v>49</v>
      </c>
      <c r="CJ18" s="20" t="s">
        <v>49</v>
      </c>
      <c r="CK18" s="20" t="s">
        <v>49</v>
      </c>
      <c r="CL18" s="99">
        <f t="shared" ref="CL18" si="31">SUM(CL19:CL23)</f>
        <v>1280.7385163055237</v>
      </c>
      <c r="CM18" s="99">
        <f t="shared" ref="CM18" si="32">SUM(CM19:CM23)</f>
        <v>0</v>
      </c>
      <c r="CN18" s="99">
        <f t="shared" ref="CN18" si="33">SUM(CN19:CN23)</f>
        <v>0</v>
      </c>
      <c r="CO18" s="99">
        <f t="shared" ref="CO18" si="34">SUM(CO19:CO23)</f>
        <v>929.36186614297912</v>
      </c>
      <c r="CP18" s="99">
        <f t="shared" ref="CP18" si="35">SUM(CP19:CP23)</f>
        <v>351.37665016254465</v>
      </c>
      <c r="CQ18" s="99">
        <f t="shared" ref="CQ18" si="36">SUM(CQ19:CQ23)</f>
        <v>1366.9964861675624</v>
      </c>
      <c r="CR18" s="99">
        <f t="shared" ref="CR18" si="37">SUM(CR19:CR23)</f>
        <v>0</v>
      </c>
      <c r="CS18" s="99">
        <f t="shared" ref="CS18" si="38">SUM(CS19:CS23)</f>
        <v>0</v>
      </c>
      <c r="CT18" s="99">
        <f t="shared" ref="CT18" si="39">SUM(CT19:CT23)</f>
        <v>943.46529067871597</v>
      </c>
      <c r="CU18" s="20">
        <f t="shared" ref="CU18" si="40">SUM(CU19:CU23)</f>
        <v>423.53119548884655</v>
      </c>
      <c r="CV18" s="20" t="s">
        <v>49</v>
      </c>
      <c r="CW18" s="138"/>
    </row>
    <row r="19" spans="1:101" s="34" customFormat="1" outlineLevel="1">
      <c r="A19" s="136" t="s">
        <v>50</v>
      </c>
      <c r="B19" s="137" t="s">
        <v>51</v>
      </c>
      <c r="C19" s="75" t="s">
        <v>102</v>
      </c>
      <c r="D19" s="75" t="s">
        <v>49</v>
      </c>
      <c r="E19" s="75" t="s">
        <v>49</v>
      </c>
      <c r="F19" s="75" t="s">
        <v>49</v>
      </c>
      <c r="G19" s="75" t="s">
        <v>49</v>
      </c>
      <c r="H19" s="33" t="s">
        <v>49</v>
      </c>
      <c r="I19" s="33" t="s">
        <v>49</v>
      </c>
      <c r="J19" s="33" t="s">
        <v>49</v>
      </c>
      <c r="K19" s="33" t="s">
        <v>49</v>
      </c>
      <c r="L19" s="33" t="s">
        <v>49</v>
      </c>
      <c r="M19" s="33" t="s">
        <v>49</v>
      </c>
      <c r="N19" s="64">
        <f>N25</f>
        <v>0</v>
      </c>
      <c r="O19" s="64">
        <f>O25</f>
        <v>0</v>
      </c>
      <c r="P19" s="64">
        <f t="shared" ref="P19:BB19" si="41">P25</f>
        <v>0</v>
      </c>
      <c r="Q19" s="64">
        <f t="shared" si="41"/>
        <v>0</v>
      </c>
      <c r="R19" s="64">
        <f t="shared" si="41"/>
        <v>0</v>
      </c>
      <c r="S19" s="64">
        <f t="shared" si="41"/>
        <v>0</v>
      </c>
      <c r="T19" s="64">
        <f t="shared" si="41"/>
        <v>0</v>
      </c>
      <c r="U19" s="64">
        <f t="shared" si="41"/>
        <v>0</v>
      </c>
      <c r="V19" s="64">
        <f t="shared" si="41"/>
        <v>0</v>
      </c>
      <c r="W19" s="64">
        <f t="shared" si="41"/>
        <v>0</v>
      </c>
      <c r="X19" s="64">
        <f t="shared" si="41"/>
        <v>0</v>
      </c>
      <c r="Y19" s="64">
        <f t="shared" si="41"/>
        <v>0</v>
      </c>
      <c r="Z19" s="64">
        <f t="shared" si="41"/>
        <v>0</v>
      </c>
      <c r="AA19" s="64">
        <f t="shared" si="41"/>
        <v>0</v>
      </c>
      <c r="AB19" s="64">
        <f t="shared" si="41"/>
        <v>0</v>
      </c>
      <c r="AC19" s="64">
        <f t="shared" si="41"/>
        <v>0</v>
      </c>
      <c r="AD19" s="64">
        <f t="shared" si="41"/>
        <v>0</v>
      </c>
      <c r="AE19" s="64">
        <f t="shared" si="41"/>
        <v>0</v>
      </c>
      <c r="AF19" s="64">
        <f t="shared" si="41"/>
        <v>0</v>
      </c>
      <c r="AG19" s="64">
        <f t="shared" si="41"/>
        <v>0</v>
      </c>
      <c r="AH19" s="64">
        <f t="shared" si="41"/>
        <v>0</v>
      </c>
      <c r="AI19" s="64">
        <f t="shared" si="41"/>
        <v>0</v>
      </c>
      <c r="AJ19" s="64">
        <f t="shared" si="41"/>
        <v>0</v>
      </c>
      <c r="AK19" s="64">
        <f t="shared" si="41"/>
        <v>0</v>
      </c>
      <c r="AL19" s="64">
        <f t="shared" si="41"/>
        <v>0</v>
      </c>
      <c r="AM19" s="64">
        <f t="shared" si="41"/>
        <v>0</v>
      </c>
      <c r="AN19" s="64">
        <f t="shared" si="41"/>
        <v>0</v>
      </c>
      <c r="AO19" s="64">
        <f t="shared" si="41"/>
        <v>0</v>
      </c>
      <c r="AP19" s="64">
        <f t="shared" si="41"/>
        <v>0</v>
      </c>
      <c r="AQ19" s="64">
        <f t="shared" si="41"/>
        <v>0</v>
      </c>
      <c r="AR19" s="64">
        <f t="shared" si="41"/>
        <v>0</v>
      </c>
      <c r="AS19" s="64">
        <f t="shared" si="41"/>
        <v>0</v>
      </c>
      <c r="AT19" s="64">
        <f t="shared" si="41"/>
        <v>0</v>
      </c>
      <c r="AU19" s="64">
        <f t="shared" si="41"/>
        <v>0</v>
      </c>
      <c r="AV19" s="64">
        <f t="shared" si="41"/>
        <v>0</v>
      </c>
      <c r="AW19" s="64">
        <f t="shared" si="41"/>
        <v>0</v>
      </c>
      <c r="AX19" s="64">
        <f t="shared" si="41"/>
        <v>0</v>
      </c>
      <c r="AY19" s="64">
        <f t="shared" si="41"/>
        <v>0</v>
      </c>
      <c r="AZ19" s="64">
        <f t="shared" si="41"/>
        <v>0</v>
      </c>
      <c r="BA19" s="64">
        <f t="shared" si="41"/>
        <v>0</v>
      </c>
      <c r="BB19" s="64">
        <f t="shared" si="41"/>
        <v>0</v>
      </c>
      <c r="BC19" s="64">
        <f t="shared" ref="BC19:CF19" si="42">BC25</f>
        <v>0</v>
      </c>
      <c r="BD19" s="64">
        <f t="shared" si="42"/>
        <v>0</v>
      </c>
      <c r="BE19" s="64">
        <f t="shared" si="42"/>
        <v>0</v>
      </c>
      <c r="BF19" s="64">
        <f t="shared" si="42"/>
        <v>0</v>
      </c>
      <c r="BG19" s="64">
        <f t="shared" si="42"/>
        <v>0</v>
      </c>
      <c r="BH19" s="64">
        <f t="shared" si="42"/>
        <v>0</v>
      </c>
      <c r="BI19" s="64">
        <f t="shared" si="42"/>
        <v>0</v>
      </c>
      <c r="BJ19" s="64">
        <f t="shared" si="42"/>
        <v>0</v>
      </c>
      <c r="BK19" s="64">
        <f t="shared" si="42"/>
        <v>0</v>
      </c>
      <c r="BL19" s="64">
        <f t="shared" si="42"/>
        <v>0</v>
      </c>
      <c r="BM19" s="64">
        <f t="shared" si="42"/>
        <v>0</v>
      </c>
      <c r="BN19" s="64">
        <f t="shared" si="42"/>
        <v>0</v>
      </c>
      <c r="BO19" s="64">
        <f t="shared" si="42"/>
        <v>0</v>
      </c>
      <c r="BP19" s="64">
        <f t="shared" si="42"/>
        <v>0</v>
      </c>
      <c r="BQ19" s="64">
        <f t="shared" si="42"/>
        <v>0</v>
      </c>
      <c r="BR19" s="64">
        <f t="shared" si="42"/>
        <v>0</v>
      </c>
      <c r="BS19" s="64">
        <f t="shared" si="42"/>
        <v>0</v>
      </c>
      <c r="BT19" s="64">
        <f t="shared" si="42"/>
        <v>0</v>
      </c>
      <c r="BU19" s="64">
        <f t="shared" si="42"/>
        <v>0</v>
      </c>
      <c r="BV19" s="64">
        <f t="shared" si="42"/>
        <v>0</v>
      </c>
      <c r="BW19" s="64">
        <f t="shared" si="42"/>
        <v>0</v>
      </c>
      <c r="BX19" s="64">
        <f t="shared" si="42"/>
        <v>0</v>
      </c>
      <c r="BY19" s="64">
        <f t="shared" si="42"/>
        <v>0</v>
      </c>
      <c r="BZ19" s="64">
        <f t="shared" si="42"/>
        <v>0</v>
      </c>
      <c r="CA19" s="64">
        <f t="shared" si="42"/>
        <v>0</v>
      </c>
      <c r="CB19" s="64">
        <f t="shared" si="42"/>
        <v>0</v>
      </c>
      <c r="CC19" s="64">
        <f t="shared" si="42"/>
        <v>0</v>
      </c>
      <c r="CD19" s="64">
        <f t="shared" si="42"/>
        <v>0</v>
      </c>
      <c r="CE19" s="64">
        <f t="shared" si="42"/>
        <v>0</v>
      </c>
      <c r="CF19" s="64">
        <f t="shared" si="42"/>
        <v>0</v>
      </c>
      <c r="CG19" s="20" t="s">
        <v>49</v>
      </c>
      <c r="CH19" s="20" t="s">
        <v>49</v>
      </c>
      <c r="CI19" s="20" t="s">
        <v>49</v>
      </c>
      <c r="CJ19" s="20" t="s">
        <v>49</v>
      </c>
      <c r="CK19" s="20" t="s">
        <v>49</v>
      </c>
      <c r="CL19" s="99">
        <f t="shared" ref="CL19:CU19" si="43">CL25</f>
        <v>0</v>
      </c>
      <c r="CM19" s="99">
        <f t="shared" si="43"/>
        <v>0</v>
      </c>
      <c r="CN19" s="99">
        <f t="shared" si="43"/>
        <v>0</v>
      </c>
      <c r="CO19" s="99">
        <f t="shared" si="43"/>
        <v>0</v>
      </c>
      <c r="CP19" s="99">
        <f t="shared" si="43"/>
        <v>0</v>
      </c>
      <c r="CQ19" s="99">
        <f t="shared" si="43"/>
        <v>0</v>
      </c>
      <c r="CR19" s="99">
        <f t="shared" si="43"/>
        <v>0</v>
      </c>
      <c r="CS19" s="99">
        <f t="shared" si="43"/>
        <v>0</v>
      </c>
      <c r="CT19" s="99">
        <f t="shared" si="43"/>
        <v>0</v>
      </c>
      <c r="CU19" s="20">
        <f t="shared" si="43"/>
        <v>0</v>
      </c>
      <c r="CV19" s="20" t="s">
        <v>49</v>
      </c>
    </row>
    <row r="20" spans="1:101" s="34" customFormat="1" outlineLevel="1">
      <c r="A20" s="136" t="s">
        <v>52</v>
      </c>
      <c r="B20" s="137" t="s">
        <v>53</v>
      </c>
      <c r="C20" s="75" t="s">
        <v>102</v>
      </c>
      <c r="D20" s="75" t="s">
        <v>49</v>
      </c>
      <c r="E20" s="75" t="s">
        <v>49</v>
      </c>
      <c r="F20" s="75" t="s">
        <v>49</v>
      </c>
      <c r="G20" s="75" t="s">
        <v>49</v>
      </c>
      <c r="H20" s="33" t="s">
        <v>49</v>
      </c>
      <c r="I20" s="33" t="s">
        <v>49</v>
      </c>
      <c r="J20" s="33" t="s">
        <v>49</v>
      </c>
      <c r="K20" s="33" t="s">
        <v>49</v>
      </c>
      <c r="L20" s="33" t="s">
        <v>49</v>
      </c>
      <c r="M20" s="33" t="s">
        <v>49</v>
      </c>
      <c r="N20" s="64">
        <f>N32</f>
        <v>0</v>
      </c>
      <c r="O20" s="64">
        <f>O32</f>
        <v>0</v>
      </c>
      <c r="P20" s="64">
        <f t="shared" ref="P20:BB20" si="44">P32</f>
        <v>0</v>
      </c>
      <c r="Q20" s="64">
        <f t="shared" si="44"/>
        <v>0</v>
      </c>
      <c r="R20" s="64">
        <f t="shared" si="44"/>
        <v>0</v>
      </c>
      <c r="S20" s="64">
        <f t="shared" si="44"/>
        <v>0</v>
      </c>
      <c r="T20" s="64">
        <f t="shared" si="44"/>
        <v>0</v>
      </c>
      <c r="U20" s="64">
        <f t="shared" si="44"/>
        <v>0</v>
      </c>
      <c r="V20" s="64">
        <f t="shared" si="44"/>
        <v>0</v>
      </c>
      <c r="W20" s="64">
        <f t="shared" si="44"/>
        <v>0</v>
      </c>
      <c r="X20" s="64">
        <f t="shared" si="44"/>
        <v>0</v>
      </c>
      <c r="Y20" s="64">
        <f t="shared" si="44"/>
        <v>0</v>
      </c>
      <c r="Z20" s="64">
        <f t="shared" si="44"/>
        <v>0</v>
      </c>
      <c r="AA20" s="64">
        <f t="shared" si="44"/>
        <v>0</v>
      </c>
      <c r="AB20" s="64">
        <f t="shared" si="44"/>
        <v>0</v>
      </c>
      <c r="AC20" s="64">
        <f t="shared" si="44"/>
        <v>0</v>
      </c>
      <c r="AD20" s="64">
        <f t="shared" si="44"/>
        <v>0</v>
      </c>
      <c r="AE20" s="64">
        <f t="shared" si="44"/>
        <v>0</v>
      </c>
      <c r="AF20" s="64">
        <f t="shared" si="44"/>
        <v>0</v>
      </c>
      <c r="AG20" s="64">
        <f t="shared" si="44"/>
        <v>0</v>
      </c>
      <c r="AH20" s="64">
        <f t="shared" si="44"/>
        <v>0</v>
      </c>
      <c r="AI20" s="64">
        <f t="shared" si="44"/>
        <v>0</v>
      </c>
      <c r="AJ20" s="64">
        <f t="shared" si="44"/>
        <v>0</v>
      </c>
      <c r="AK20" s="64">
        <f t="shared" si="44"/>
        <v>0</v>
      </c>
      <c r="AL20" s="64">
        <f t="shared" si="44"/>
        <v>0</v>
      </c>
      <c r="AM20" s="64">
        <f t="shared" si="44"/>
        <v>0</v>
      </c>
      <c r="AN20" s="64">
        <f t="shared" si="44"/>
        <v>0</v>
      </c>
      <c r="AO20" s="64">
        <f t="shared" si="44"/>
        <v>0</v>
      </c>
      <c r="AP20" s="64">
        <f t="shared" si="44"/>
        <v>0</v>
      </c>
      <c r="AQ20" s="64">
        <f t="shared" si="44"/>
        <v>0</v>
      </c>
      <c r="AR20" s="64">
        <f t="shared" si="44"/>
        <v>0</v>
      </c>
      <c r="AS20" s="64">
        <f t="shared" si="44"/>
        <v>0</v>
      </c>
      <c r="AT20" s="64">
        <f t="shared" si="44"/>
        <v>0</v>
      </c>
      <c r="AU20" s="64">
        <f t="shared" si="44"/>
        <v>0</v>
      </c>
      <c r="AV20" s="64">
        <f t="shared" si="44"/>
        <v>0</v>
      </c>
      <c r="AW20" s="64">
        <f t="shared" si="44"/>
        <v>0</v>
      </c>
      <c r="AX20" s="64">
        <f t="shared" si="44"/>
        <v>0</v>
      </c>
      <c r="AY20" s="64">
        <f t="shared" si="44"/>
        <v>0</v>
      </c>
      <c r="AZ20" s="64">
        <f t="shared" si="44"/>
        <v>0</v>
      </c>
      <c r="BA20" s="64">
        <f t="shared" si="44"/>
        <v>0</v>
      </c>
      <c r="BB20" s="64">
        <f t="shared" si="44"/>
        <v>0</v>
      </c>
      <c r="BC20" s="64">
        <f t="shared" ref="BC20:CF20" si="45">BC32</f>
        <v>0</v>
      </c>
      <c r="BD20" s="64">
        <f t="shared" si="45"/>
        <v>0</v>
      </c>
      <c r="BE20" s="64">
        <f t="shared" si="45"/>
        <v>0</v>
      </c>
      <c r="BF20" s="64">
        <f t="shared" si="45"/>
        <v>0</v>
      </c>
      <c r="BG20" s="64">
        <f t="shared" si="45"/>
        <v>0</v>
      </c>
      <c r="BH20" s="64">
        <f t="shared" si="45"/>
        <v>0</v>
      </c>
      <c r="BI20" s="64">
        <f t="shared" si="45"/>
        <v>0</v>
      </c>
      <c r="BJ20" s="64">
        <f t="shared" si="45"/>
        <v>0</v>
      </c>
      <c r="BK20" s="64">
        <f t="shared" si="45"/>
        <v>0</v>
      </c>
      <c r="BL20" s="64">
        <f t="shared" si="45"/>
        <v>0</v>
      </c>
      <c r="BM20" s="64">
        <f t="shared" si="45"/>
        <v>0</v>
      </c>
      <c r="BN20" s="64">
        <f t="shared" si="45"/>
        <v>0</v>
      </c>
      <c r="BO20" s="64">
        <f t="shared" si="45"/>
        <v>0</v>
      </c>
      <c r="BP20" s="64">
        <f t="shared" si="45"/>
        <v>0</v>
      </c>
      <c r="BQ20" s="64">
        <f t="shared" si="45"/>
        <v>0</v>
      </c>
      <c r="BR20" s="64">
        <f t="shared" si="45"/>
        <v>0</v>
      </c>
      <c r="BS20" s="64">
        <f t="shared" si="45"/>
        <v>0</v>
      </c>
      <c r="BT20" s="64">
        <f t="shared" si="45"/>
        <v>0</v>
      </c>
      <c r="BU20" s="64">
        <f t="shared" si="45"/>
        <v>0</v>
      </c>
      <c r="BV20" s="64">
        <f t="shared" si="45"/>
        <v>0</v>
      </c>
      <c r="BW20" s="64">
        <f t="shared" si="45"/>
        <v>0</v>
      </c>
      <c r="BX20" s="64">
        <f t="shared" si="45"/>
        <v>0</v>
      </c>
      <c r="BY20" s="64">
        <f t="shared" si="45"/>
        <v>0</v>
      </c>
      <c r="BZ20" s="64">
        <f t="shared" si="45"/>
        <v>0</v>
      </c>
      <c r="CA20" s="64">
        <f t="shared" si="45"/>
        <v>0</v>
      </c>
      <c r="CB20" s="64">
        <f t="shared" si="45"/>
        <v>0</v>
      </c>
      <c r="CC20" s="64">
        <f t="shared" si="45"/>
        <v>0</v>
      </c>
      <c r="CD20" s="64">
        <f t="shared" si="45"/>
        <v>0</v>
      </c>
      <c r="CE20" s="64">
        <f t="shared" si="45"/>
        <v>0</v>
      </c>
      <c r="CF20" s="64">
        <f t="shared" si="45"/>
        <v>0</v>
      </c>
      <c r="CG20" s="20" t="s">
        <v>49</v>
      </c>
      <c r="CH20" s="20" t="s">
        <v>49</v>
      </c>
      <c r="CI20" s="20" t="s">
        <v>49</v>
      </c>
      <c r="CJ20" s="20" t="s">
        <v>49</v>
      </c>
      <c r="CK20" s="20" t="s">
        <v>49</v>
      </c>
      <c r="CL20" s="99">
        <f t="shared" ref="CL20:CU20" si="46">CL32</f>
        <v>0</v>
      </c>
      <c r="CM20" s="99">
        <f t="shared" si="46"/>
        <v>0</v>
      </c>
      <c r="CN20" s="99">
        <f t="shared" si="46"/>
        <v>0</v>
      </c>
      <c r="CO20" s="99">
        <f t="shared" si="46"/>
        <v>0</v>
      </c>
      <c r="CP20" s="99">
        <f t="shared" si="46"/>
        <v>0</v>
      </c>
      <c r="CQ20" s="99">
        <f t="shared" si="46"/>
        <v>0</v>
      </c>
      <c r="CR20" s="99">
        <f t="shared" si="46"/>
        <v>0</v>
      </c>
      <c r="CS20" s="99">
        <f t="shared" si="46"/>
        <v>0</v>
      </c>
      <c r="CT20" s="99">
        <f t="shared" si="46"/>
        <v>0</v>
      </c>
      <c r="CU20" s="20">
        <f t="shared" si="46"/>
        <v>0</v>
      </c>
      <c r="CV20" s="20" t="s">
        <v>49</v>
      </c>
    </row>
    <row r="21" spans="1:101" s="34" customFormat="1" outlineLevel="1">
      <c r="A21" s="136" t="s">
        <v>54</v>
      </c>
      <c r="B21" s="137" t="s">
        <v>55</v>
      </c>
      <c r="C21" s="75" t="s">
        <v>102</v>
      </c>
      <c r="D21" s="75" t="s">
        <v>49</v>
      </c>
      <c r="E21" s="75" t="s">
        <v>49</v>
      </c>
      <c r="F21" s="75" t="s">
        <v>49</v>
      </c>
      <c r="G21" s="75" t="s">
        <v>49</v>
      </c>
      <c r="H21" s="33" t="s">
        <v>49</v>
      </c>
      <c r="I21" s="33" t="s">
        <v>49</v>
      </c>
      <c r="J21" s="33" t="s">
        <v>49</v>
      </c>
      <c r="K21" s="33" t="s">
        <v>49</v>
      </c>
      <c r="L21" s="33" t="s">
        <v>49</v>
      </c>
      <c r="M21" s="33" t="s">
        <v>49</v>
      </c>
      <c r="N21" s="64">
        <f>N38</f>
        <v>0</v>
      </c>
      <c r="O21" s="64">
        <f>O38</f>
        <v>50.788526955364119</v>
      </c>
      <c r="P21" s="64">
        <f t="shared" ref="P21:BB21" si="47">P38</f>
        <v>107.16698940163735</v>
      </c>
      <c r="Q21" s="64">
        <f t="shared" si="47"/>
        <v>50.788526955364119</v>
      </c>
      <c r="R21" s="64">
        <f t="shared" si="47"/>
        <v>7.3542869553641221</v>
      </c>
      <c r="S21" s="64">
        <f t="shared" si="47"/>
        <v>93.068412201637358</v>
      </c>
      <c r="T21" s="64">
        <f t="shared" si="47"/>
        <v>43.434240000000003</v>
      </c>
      <c r="U21" s="64">
        <f t="shared" si="47"/>
        <v>0</v>
      </c>
      <c r="V21" s="64">
        <f t="shared" si="47"/>
        <v>0</v>
      </c>
      <c r="W21" s="64">
        <f t="shared" si="47"/>
        <v>21.888120958544551</v>
      </c>
      <c r="X21" s="64">
        <f t="shared" si="47"/>
        <v>21.546119041455448</v>
      </c>
      <c r="Y21" s="64">
        <f t="shared" si="47"/>
        <v>14.098577199999998</v>
      </c>
      <c r="Z21" s="64">
        <f t="shared" si="47"/>
        <v>0</v>
      </c>
      <c r="AA21" s="64">
        <f t="shared" si="47"/>
        <v>0</v>
      </c>
      <c r="AB21" s="64">
        <f t="shared" si="47"/>
        <v>13.1241772</v>
      </c>
      <c r="AC21" s="64">
        <f t="shared" si="47"/>
        <v>0.97439999999999971</v>
      </c>
      <c r="AD21" s="64">
        <f t="shared" si="47"/>
        <v>7.3542869553641221</v>
      </c>
      <c r="AE21" s="64">
        <f t="shared" si="47"/>
        <v>0</v>
      </c>
      <c r="AF21" s="64">
        <f t="shared" si="47"/>
        <v>0</v>
      </c>
      <c r="AG21" s="64">
        <f t="shared" si="47"/>
        <v>0</v>
      </c>
      <c r="AH21" s="64">
        <f t="shared" si="47"/>
        <v>7.3542869553641221</v>
      </c>
      <c r="AI21" s="64">
        <f t="shared" si="47"/>
        <v>74.761156351895366</v>
      </c>
      <c r="AJ21" s="64">
        <f t="shared" si="47"/>
        <v>0</v>
      </c>
      <c r="AK21" s="64">
        <f t="shared" si="47"/>
        <v>0</v>
      </c>
      <c r="AL21" s="64">
        <f t="shared" si="47"/>
        <v>0</v>
      </c>
      <c r="AM21" s="64">
        <f t="shared" si="47"/>
        <v>74.761156351895366</v>
      </c>
      <c r="AN21" s="64">
        <f t="shared" si="47"/>
        <v>0</v>
      </c>
      <c r="AO21" s="64">
        <f t="shared" si="47"/>
        <v>0</v>
      </c>
      <c r="AP21" s="64">
        <f t="shared" si="47"/>
        <v>0</v>
      </c>
      <c r="AQ21" s="64">
        <f t="shared" si="47"/>
        <v>0</v>
      </c>
      <c r="AR21" s="64">
        <f t="shared" si="47"/>
        <v>0</v>
      </c>
      <c r="AS21" s="64">
        <f t="shared" si="47"/>
        <v>4.0998312646511899</v>
      </c>
      <c r="AT21" s="64">
        <f t="shared" si="47"/>
        <v>0</v>
      </c>
      <c r="AU21" s="64">
        <f t="shared" si="47"/>
        <v>0</v>
      </c>
      <c r="AV21" s="64">
        <f t="shared" si="47"/>
        <v>0</v>
      </c>
      <c r="AW21" s="64">
        <f t="shared" si="47"/>
        <v>4.0998312646511899</v>
      </c>
      <c r="AX21" s="64">
        <f t="shared" si="47"/>
        <v>0</v>
      </c>
      <c r="AY21" s="64">
        <f t="shared" si="47"/>
        <v>0</v>
      </c>
      <c r="AZ21" s="64">
        <f t="shared" si="47"/>
        <v>0</v>
      </c>
      <c r="BA21" s="64">
        <f t="shared" si="47"/>
        <v>0</v>
      </c>
      <c r="BB21" s="64">
        <f t="shared" si="47"/>
        <v>0</v>
      </c>
      <c r="BC21" s="64">
        <f t="shared" ref="BC21:CF21" si="48">BC38</f>
        <v>3.6833671617563279</v>
      </c>
      <c r="BD21" s="64">
        <f t="shared" si="48"/>
        <v>0</v>
      </c>
      <c r="BE21" s="64">
        <f t="shared" si="48"/>
        <v>0</v>
      </c>
      <c r="BF21" s="64">
        <f t="shared" si="48"/>
        <v>3.6833671617563279</v>
      </c>
      <c r="BG21" s="64">
        <f t="shared" si="48"/>
        <v>0</v>
      </c>
      <c r="BH21" s="64">
        <f t="shared" si="48"/>
        <v>0</v>
      </c>
      <c r="BI21" s="64">
        <f t="shared" si="48"/>
        <v>0</v>
      </c>
      <c r="BJ21" s="64">
        <f t="shared" si="48"/>
        <v>0</v>
      </c>
      <c r="BK21" s="64">
        <f t="shared" si="48"/>
        <v>0</v>
      </c>
      <c r="BL21" s="64">
        <f t="shared" si="48"/>
        <v>0</v>
      </c>
      <c r="BM21" s="64">
        <f t="shared" si="48"/>
        <v>3.3574044406777044</v>
      </c>
      <c r="BN21" s="64">
        <f t="shared" si="48"/>
        <v>0</v>
      </c>
      <c r="BO21" s="64">
        <f t="shared" si="48"/>
        <v>0</v>
      </c>
      <c r="BP21" s="64">
        <f t="shared" si="48"/>
        <v>3.3574044406777044</v>
      </c>
      <c r="BQ21" s="64">
        <f t="shared" si="48"/>
        <v>0</v>
      </c>
      <c r="BR21" s="64">
        <f t="shared" si="48"/>
        <v>0</v>
      </c>
      <c r="BS21" s="64">
        <f t="shared" si="48"/>
        <v>0</v>
      </c>
      <c r="BT21" s="64">
        <f t="shared" si="48"/>
        <v>0</v>
      </c>
      <c r="BU21" s="64">
        <f t="shared" si="48"/>
        <v>0</v>
      </c>
      <c r="BV21" s="64">
        <f t="shared" si="48"/>
        <v>0</v>
      </c>
      <c r="BW21" s="64">
        <f t="shared" si="48"/>
        <v>3.5058318660896033</v>
      </c>
      <c r="BX21" s="64">
        <f t="shared" si="48"/>
        <v>0</v>
      </c>
      <c r="BY21" s="64">
        <f t="shared" si="48"/>
        <v>0</v>
      </c>
      <c r="BZ21" s="64">
        <f t="shared" si="48"/>
        <v>0</v>
      </c>
      <c r="CA21" s="64">
        <f t="shared" si="48"/>
        <v>3.5058318660896033</v>
      </c>
      <c r="CB21" s="64">
        <f t="shared" si="48"/>
        <v>3.6608211165671647</v>
      </c>
      <c r="CC21" s="64">
        <f t="shared" si="48"/>
        <v>0</v>
      </c>
      <c r="CD21" s="64">
        <f t="shared" si="48"/>
        <v>0</v>
      </c>
      <c r="CE21" s="64">
        <f t="shared" si="48"/>
        <v>3.6608211165671647</v>
      </c>
      <c r="CF21" s="64">
        <f t="shared" si="48"/>
        <v>0</v>
      </c>
      <c r="CG21" s="20" t="s">
        <v>49</v>
      </c>
      <c r="CH21" s="20" t="s">
        <v>49</v>
      </c>
      <c r="CI21" s="20" t="s">
        <v>49</v>
      </c>
      <c r="CJ21" s="20" t="s">
        <v>49</v>
      </c>
      <c r="CK21" s="20" t="s">
        <v>49</v>
      </c>
      <c r="CL21" s="99">
        <f t="shared" ref="CL21:CU21" si="49">CL38</f>
        <v>11.015108071931287</v>
      </c>
      <c r="CM21" s="99">
        <f t="shared" si="49"/>
        <v>0</v>
      </c>
      <c r="CN21" s="99">
        <f t="shared" si="49"/>
        <v>0</v>
      </c>
      <c r="CO21" s="99">
        <f t="shared" si="49"/>
        <v>3.6608211165671647</v>
      </c>
      <c r="CP21" s="99">
        <f t="shared" si="49"/>
        <v>7.3542869553641221</v>
      </c>
      <c r="CQ21" s="99">
        <f t="shared" si="49"/>
        <v>93.068412201637358</v>
      </c>
      <c r="CR21" s="99">
        <f t="shared" si="49"/>
        <v>0</v>
      </c>
      <c r="CS21" s="99">
        <f t="shared" si="49"/>
        <v>0</v>
      </c>
      <c r="CT21" s="99">
        <f t="shared" si="49"/>
        <v>10.701592719001198</v>
      </c>
      <c r="CU21" s="20">
        <f t="shared" si="49"/>
        <v>82.36681948263616</v>
      </c>
      <c r="CV21" s="20" t="s">
        <v>49</v>
      </c>
    </row>
    <row r="22" spans="1:101" s="34" customFormat="1" ht="31.5" outlineLevel="1">
      <c r="A22" s="136" t="s">
        <v>56</v>
      </c>
      <c r="B22" s="137" t="s">
        <v>57</v>
      </c>
      <c r="C22" s="75" t="s">
        <v>102</v>
      </c>
      <c r="D22" s="75" t="s">
        <v>49</v>
      </c>
      <c r="E22" s="75" t="s">
        <v>49</v>
      </c>
      <c r="F22" s="75" t="s">
        <v>49</v>
      </c>
      <c r="G22" s="75" t="s">
        <v>49</v>
      </c>
      <c r="H22" s="33" t="s">
        <v>49</v>
      </c>
      <c r="I22" s="33" t="s">
        <v>49</v>
      </c>
      <c r="J22" s="33" t="s">
        <v>49</v>
      </c>
      <c r="K22" s="33" t="s">
        <v>49</v>
      </c>
      <c r="L22" s="33" t="s">
        <v>49</v>
      </c>
      <c r="M22" s="33" t="s">
        <v>49</v>
      </c>
      <c r="N22" s="64">
        <f>N56</f>
        <v>0</v>
      </c>
      <c r="O22" s="64">
        <f t="shared" ref="O22:S22" si="50">O56</f>
        <v>0</v>
      </c>
      <c r="P22" s="64">
        <f t="shared" si="50"/>
        <v>0</v>
      </c>
      <c r="Q22" s="64">
        <f t="shared" si="50"/>
        <v>0</v>
      </c>
      <c r="R22" s="64">
        <f t="shared" si="50"/>
        <v>0</v>
      </c>
      <c r="S22" s="64">
        <f t="shared" si="50"/>
        <v>0</v>
      </c>
      <c r="T22" s="64">
        <f t="shared" ref="T22:CE22" si="51">T56</f>
        <v>0</v>
      </c>
      <c r="U22" s="64">
        <f t="shared" si="51"/>
        <v>0</v>
      </c>
      <c r="V22" s="64">
        <f t="shared" si="51"/>
        <v>0</v>
      </c>
      <c r="W22" s="64">
        <f t="shared" si="51"/>
        <v>0</v>
      </c>
      <c r="X22" s="64">
        <f t="shared" si="51"/>
        <v>0</v>
      </c>
      <c r="Y22" s="64">
        <f t="shared" si="51"/>
        <v>0</v>
      </c>
      <c r="Z22" s="64">
        <f t="shared" si="51"/>
        <v>0</v>
      </c>
      <c r="AA22" s="64">
        <f t="shared" si="51"/>
        <v>0</v>
      </c>
      <c r="AB22" s="64">
        <f t="shared" si="51"/>
        <v>0</v>
      </c>
      <c r="AC22" s="64">
        <f t="shared" si="51"/>
        <v>0</v>
      </c>
      <c r="AD22" s="64">
        <f t="shared" si="51"/>
        <v>0</v>
      </c>
      <c r="AE22" s="64">
        <f t="shared" si="51"/>
        <v>0</v>
      </c>
      <c r="AF22" s="64">
        <f t="shared" si="51"/>
        <v>0</v>
      </c>
      <c r="AG22" s="64">
        <f t="shared" si="51"/>
        <v>0</v>
      </c>
      <c r="AH22" s="64">
        <f t="shared" si="51"/>
        <v>0</v>
      </c>
      <c r="AI22" s="64">
        <f t="shared" si="51"/>
        <v>0</v>
      </c>
      <c r="AJ22" s="64">
        <f t="shared" si="51"/>
        <v>0</v>
      </c>
      <c r="AK22" s="64">
        <f t="shared" si="51"/>
        <v>0</v>
      </c>
      <c r="AL22" s="64">
        <f t="shared" si="51"/>
        <v>0</v>
      </c>
      <c r="AM22" s="64">
        <f t="shared" si="51"/>
        <v>0</v>
      </c>
      <c r="AN22" s="64">
        <f t="shared" si="51"/>
        <v>0</v>
      </c>
      <c r="AO22" s="64">
        <f t="shared" si="51"/>
        <v>0</v>
      </c>
      <c r="AP22" s="64">
        <f t="shared" si="51"/>
        <v>0</v>
      </c>
      <c r="AQ22" s="64">
        <f t="shared" si="51"/>
        <v>0</v>
      </c>
      <c r="AR22" s="64">
        <f t="shared" si="51"/>
        <v>0</v>
      </c>
      <c r="AS22" s="64">
        <f t="shared" si="51"/>
        <v>0</v>
      </c>
      <c r="AT22" s="64">
        <f t="shared" si="51"/>
        <v>0</v>
      </c>
      <c r="AU22" s="64">
        <f t="shared" si="51"/>
        <v>0</v>
      </c>
      <c r="AV22" s="64">
        <f t="shared" si="51"/>
        <v>0</v>
      </c>
      <c r="AW22" s="64">
        <f t="shared" si="51"/>
        <v>0</v>
      </c>
      <c r="AX22" s="64">
        <f t="shared" si="51"/>
        <v>0</v>
      </c>
      <c r="AY22" s="64">
        <f t="shared" si="51"/>
        <v>0</v>
      </c>
      <c r="AZ22" s="64">
        <f t="shared" si="51"/>
        <v>0</v>
      </c>
      <c r="BA22" s="64">
        <f t="shared" si="51"/>
        <v>0</v>
      </c>
      <c r="BB22" s="64">
        <f t="shared" si="51"/>
        <v>0</v>
      </c>
      <c r="BC22" s="64">
        <f t="shared" si="51"/>
        <v>0</v>
      </c>
      <c r="BD22" s="64">
        <f t="shared" si="51"/>
        <v>0</v>
      </c>
      <c r="BE22" s="64">
        <f t="shared" si="51"/>
        <v>0</v>
      </c>
      <c r="BF22" s="64">
        <f t="shared" si="51"/>
        <v>0</v>
      </c>
      <c r="BG22" s="64">
        <f t="shared" si="51"/>
        <v>0</v>
      </c>
      <c r="BH22" s="64">
        <f t="shared" si="51"/>
        <v>0</v>
      </c>
      <c r="BI22" s="64">
        <f t="shared" si="51"/>
        <v>0</v>
      </c>
      <c r="BJ22" s="64">
        <f t="shared" si="51"/>
        <v>0</v>
      </c>
      <c r="BK22" s="64">
        <f t="shared" si="51"/>
        <v>0</v>
      </c>
      <c r="BL22" s="64">
        <f t="shared" si="51"/>
        <v>0</v>
      </c>
      <c r="BM22" s="64">
        <f t="shared" si="51"/>
        <v>0</v>
      </c>
      <c r="BN22" s="64">
        <f t="shared" si="51"/>
        <v>0</v>
      </c>
      <c r="BO22" s="64">
        <f t="shared" si="51"/>
        <v>0</v>
      </c>
      <c r="BP22" s="64">
        <f t="shared" si="51"/>
        <v>0</v>
      </c>
      <c r="BQ22" s="64">
        <f t="shared" si="51"/>
        <v>0</v>
      </c>
      <c r="BR22" s="64">
        <f t="shared" si="51"/>
        <v>0</v>
      </c>
      <c r="BS22" s="64">
        <f t="shared" si="51"/>
        <v>0</v>
      </c>
      <c r="BT22" s="64">
        <f t="shared" si="51"/>
        <v>0</v>
      </c>
      <c r="BU22" s="64">
        <f t="shared" si="51"/>
        <v>0</v>
      </c>
      <c r="BV22" s="64">
        <f t="shared" si="51"/>
        <v>0</v>
      </c>
      <c r="BW22" s="64">
        <f t="shared" si="51"/>
        <v>0</v>
      </c>
      <c r="BX22" s="64">
        <f t="shared" si="51"/>
        <v>0</v>
      </c>
      <c r="BY22" s="64">
        <f t="shared" si="51"/>
        <v>0</v>
      </c>
      <c r="BZ22" s="64">
        <f t="shared" si="51"/>
        <v>0</v>
      </c>
      <c r="CA22" s="64">
        <f t="shared" si="51"/>
        <v>0</v>
      </c>
      <c r="CB22" s="64">
        <f t="shared" si="51"/>
        <v>0</v>
      </c>
      <c r="CC22" s="64">
        <f t="shared" si="51"/>
        <v>0</v>
      </c>
      <c r="CD22" s="64">
        <f t="shared" si="51"/>
        <v>0</v>
      </c>
      <c r="CE22" s="64">
        <f t="shared" si="51"/>
        <v>0</v>
      </c>
      <c r="CF22" s="64">
        <f t="shared" ref="CF22" si="52">CF56</f>
        <v>0</v>
      </c>
      <c r="CG22" s="20" t="s">
        <v>49</v>
      </c>
      <c r="CH22" s="20" t="s">
        <v>49</v>
      </c>
      <c r="CI22" s="20" t="s">
        <v>49</v>
      </c>
      <c r="CJ22" s="20" t="s">
        <v>49</v>
      </c>
      <c r="CK22" s="20" t="s">
        <v>49</v>
      </c>
      <c r="CL22" s="99">
        <f t="shared" ref="CL22:CU22" si="53">CL56</f>
        <v>0</v>
      </c>
      <c r="CM22" s="99">
        <f t="shared" si="53"/>
        <v>0</v>
      </c>
      <c r="CN22" s="99">
        <f t="shared" si="53"/>
        <v>0</v>
      </c>
      <c r="CO22" s="99">
        <f t="shared" si="53"/>
        <v>0</v>
      </c>
      <c r="CP22" s="99">
        <f t="shared" si="53"/>
        <v>0</v>
      </c>
      <c r="CQ22" s="99">
        <f t="shared" si="53"/>
        <v>0</v>
      </c>
      <c r="CR22" s="99">
        <f t="shared" si="53"/>
        <v>0</v>
      </c>
      <c r="CS22" s="99">
        <f t="shared" si="53"/>
        <v>0</v>
      </c>
      <c r="CT22" s="99">
        <f t="shared" si="53"/>
        <v>0</v>
      </c>
      <c r="CU22" s="20">
        <f t="shared" si="53"/>
        <v>0</v>
      </c>
      <c r="CV22" s="20" t="s">
        <v>49</v>
      </c>
    </row>
    <row r="23" spans="1:101" s="34" customFormat="1" outlineLevel="1">
      <c r="A23" s="136" t="s">
        <v>58</v>
      </c>
      <c r="B23" s="137" t="s">
        <v>59</v>
      </c>
      <c r="C23" s="75" t="s">
        <v>102</v>
      </c>
      <c r="D23" s="75" t="str">
        <f>D57</f>
        <v>нд</v>
      </c>
      <c r="E23" s="75" t="str">
        <f t="shared" ref="E23:M23" si="54">E57</f>
        <v>2018</v>
      </c>
      <c r="F23" s="75">
        <v>2029</v>
      </c>
      <c r="G23" s="75">
        <f>G24</f>
        <v>2030</v>
      </c>
      <c r="H23" s="33" t="str">
        <f t="shared" si="54"/>
        <v>нд</v>
      </c>
      <c r="I23" s="33" t="str">
        <f t="shared" si="54"/>
        <v>нд</v>
      </c>
      <c r="J23" s="33" t="str">
        <f t="shared" si="54"/>
        <v>нд</v>
      </c>
      <c r="K23" s="33" t="str">
        <f t="shared" si="54"/>
        <v>нд</v>
      </c>
      <c r="L23" s="33" t="str">
        <f t="shared" si="54"/>
        <v>нд</v>
      </c>
      <c r="M23" s="33" t="str">
        <f t="shared" si="54"/>
        <v>нд</v>
      </c>
      <c r="N23" s="99">
        <f>N57</f>
        <v>189.21332417799999</v>
      </c>
      <c r="O23" s="99">
        <f>O57</f>
        <v>1364.9965008904928</v>
      </c>
      <c r="P23" s="99">
        <f t="shared" ref="P23:BB23" si="55">P57</f>
        <v>1549.9387896139251</v>
      </c>
      <c r="Q23" s="99">
        <f t="shared" si="55"/>
        <v>1175.7831767124928</v>
      </c>
      <c r="R23" s="99">
        <f t="shared" si="55"/>
        <v>1080.4521288252924</v>
      </c>
      <c r="S23" s="99">
        <f t="shared" si="55"/>
        <v>1273.928073965925</v>
      </c>
      <c r="T23" s="99">
        <f t="shared" si="55"/>
        <v>95.331047887200342</v>
      </c>
      <c r="U23" s="99">
        <f t="shared" si="55"/>
        <v>0</v>
      </c>
      <c r="V23" s="99">
        <f t="shared" si="55"/>
        <v>0</v>
      </c>
      <c r="W23" s="99">
        <f t="shared" si="55"/>
        <v>79.641521787343606</v>
      </c>
      <c r="X23" s="99">
        <f t="shared" si="55"/>
        <v>15.689526099856723</v>
      </c>
      <c r="Y23" s="99">
        <f t="shared" si="55"/>
        <v>86.797391470000008</v>
      </c>
      <c r="Z23" s="99">
        <f t="shared" si="55"/>
        <v>0</v>
      </c>
      <c r="AA23" s="99">
        <f t="shared" si="55"/>
        <v>0</v>
      </c>
      <c r="AB23" s="99">
        <f t="shared" si="55"/>
        <v>72.861151969999995</v>
      </c>
      <c r="AC23" s="99">
        <f t="shared" si="55"/>
        <v>13.936239499999996</v>
      </c>
      <c r="AD23" s="99">
        <f t="shared" si="55"/>
        <v>251.31263164467637</v>
      </c>
      <c r="AE23" s="99">
        <f t="shared" si="55"/>
        <v>0</v>
      </c>
      <c r="AF23" s="99">
        <f t="shared" si="55"/>
        <v>0</v>
      </c>
      <c r="AG23" s="99">
        <f t="shared" si="55"/>
        <v>160.91874588373776</v>
      </c>
      <c r="AH23" s="99">
        <f t="shared" si="55"/>
        <v>90.393885760938616</v>
      </c>
      <c r="AI23" s="99">
        <f t="shared" si="55"/>
        <v>275.23349847159329</v>
      </c>
      <c r="AJ23" s="99">
        <f t="shared" si="55"/>
        <v>0</v>
      </c>
      <c r="AK23" s="99">
        <f t="shared" si="55"/>
        <v>0</v>
      </c>
      <c r="AL23" s="99">
        <f t="shared" si="55"/>
        <v>160.91874588373776</v>
      </c>
      <c r="AM23" s="99">
        <f t="shared" si="55"/>
        <v>114.31475258785552</v>
      </c>
      <c r="AN23" s="99">
        <f t="shared" si="55"/>
        <v>232.19641895709171</v>
      </c>
      <c r="AO23" s="99">
        <f t="shared" si="55"/>
        <v>0</v>
      </c>
      <c r="AP23" s="99">
        <f t="shared" si="55"/>
        <v>0</v>
      </c>
      <c r="AQ23" s="99">
        <f t="shared" si="55"/>
        <v>187.48798729787595</v>
      </c>
      <c r="AR23" s="99">
        <f t="shared" si="55"/>
        <v>44.708431659215776</v>
      </c>
      <c r="AS23" s="99">
        <f t="shared" si="55"/>
        <v>266.05708224798178</v>
      </c>
      <c r="AT23" s="99">
        <f t="shared" si="55"/>
        <v>0</v>
      </c>
      <c r="AU23" s="99">
        <f t="shared" si="55"/>
        <v>0</v>
      </c>
      <c r="AV23" s="99">
        <f t="shared" si="55"/>
        <v>198.55750522828367</v>
      </c>
      <c r="AW23" s="99">
        <f t="shared" si="55"/>
        <v>67.499577019698123</v>
      </c>
      <c r="AX23" s="99">
        <f t="shared" si="55"/>
        <v>193.39494977997035</v>
      </c>
      <c r="AY23" s="99">
        <f t="shared" si="55"/>
        <v>0</v>
      </c>
      <c r="AZ23" s="99">
        <f t="shared" si="55"/>
        <v>0</v>
      </c>
      <c r="BA23" s="99">
        <f t="shared" si="55"/>
        <v>160.65979908526404</v>
      </c>
      <c r="BB23" s="99">
        <f t="shared" si="55"/>
        <v>32.735150694706334</v>
      </c>
      <c r="BC23" s="99">
        <f t="shared" ref="BC23:CF23" si="56">BC57</f>
        <v>181.37957683868501</v>
      </c>
      <c r="BD23" s="99">
        <f t="shared" si="56"/>
        <v>0</v>
      </c>
      <c r="BE23" s="99">
        <f t="shared" si="56"/>
        <v>0</v>
      </c>
      <c r="BF23" s="99">
        <f t="shared" si="56"/>
        <v>151.39448563419194</v>
      </c>
      <c r="BG23" s="99">
        <f t="shared" si="56"/>
        <v>29.985091204493095</v>
      </c>
      <c r="BH23" s="99">
        <f t="shared" si="56"/>
        <v>194.75780100234303</v>
      </c>
      <c r="BI23" s="99">
        <f t="shared" si="56"/>
        <v>0</v>
      </c>
      <c r="BJ23" s="99">
        <f t="shared" si="56"/>
        <v>0</v>
      </c>
      <c r="BK23" s="99">
        <f t="shared" si="56"/>
        <v>162.72162789522059</v>
      </c>
      <c r="BL23" s="99">
        <f t="shared" si="56"/>
        <v>32.036173107122444</v>
      </c>
      <c r="BM23" s="99">
        <f t="shared" si="56"/>
        <v>176.68054688984799</v>
      </c>
      <c r="BN23" s="99">
        <f t="shared" si="56"/>
        <v>0</v>
      </c>
      <c r="BO23" s="99">
        <f t="shared" si="56"/>
        <v>0</v>
      </c>
      <c r="BP23" s="99">
        <f t="shared" si="56"/>
        <v>147.59678025695604</v>
      </c>
      <c r="BQ23" s="99">
        <f t="shared" si="56"/>
        <v>29.083766632891972</v>
      </c>
      <c r="BR23" s="99">
        <f t="shared" si="56"/>
        <v>208.79032744121093</v>
      </c>
      <c r="BS23" s="99">
        <f t="shared" si="56"/>
        <v>0</v>
      </c>
      <c r="BT23" s="99">
        <f t="shared" si="56"/>
        <v>0</v>
      </c>
      <c r="BU23" s="99">
        <f t="shared" si="56"/>
        <v>96.186818690730206</v>
      </c>
      <c r="BV23" s="99">
        <f t="shared" si="56"/>
        <v>112.60350875048073</v>
      </c>
      <c r="BW23" s="99">
        <f t="shared" si="56"/>
        <v>185.30609010951702</v>
      </c>
      <c r="BX23" s="99">
        <f t="shared" si="56"/>
        <v>0</v>
      </c>
      <c r="BY23" s="99">
        <f t="shared" si="56"/>
        <v>0</v>
      </c>
      <c r="BZ23" s="99">
        <f t="shared" si="56"/>
        <v>116.57011478296202</v>
      </c>
      <c r="CA23" s="99">
        <f t="shared" si="56"/>
        <v>68.735975326555007</v>
      </c>
      <c r="CB23" s="99">
        <f t="shared" si="56"/>
        <v>189.27127940829999</v>
      </c>
      <c r="CC23" s="99">
        <f t="shared" si="56"/>
        <v>0</v>
      </c>
      <c r="CD23" s="99">
        <f t="shared" si="56"/>
        <v>0</v>
      </c>
      <c r="CE23" s="99">
        <f t="shared" si="56"/>
        <v>157.72606617358335</v>
      </c>
      <c r="CF23" s="99">
        <f t="shared" si="56"/>
        <v>31.545213234716641</v>
      </c>
      <c r="CG23" s="20" t="s">
        <v>49</v>
      </c>
      <c r="CH23" s="20" t="s">
        <v>49</v>
      </c>
      <c r="CI23" s="20" t="s">
        <v>49</v>
      </c>
      <c r="CJ23" s="20" t="s">
        <v>49</v>
      </c>
      <c r="CK23" s="20" t="s">
        <v>49</v>
      </c>
      <c r="CL23" s="99">
        <f t="shared" ref="CL23:CU23" si="57">CL57</f>
        <v>1269.7234082335924</v>
      </c>
      <c r="CM23" s="99">
        <f t="shared" si="57"/>
        <v>0</v>
      </c>
      <c r="CN23" s="99">
        <f t="shared" si="57"/>
        <v>0</v>
      </c>
      <c r="CO23" s="99">
        <f t="shared" si="57"/>
        <v>925.70104502641198</v>
      </c>
      <c r="CP23" s="99">
        <f t="shared" si="57"/>
        <v>344.02236320718055</v>
      </c>
      <c r="CQ23" s="99">
        <f t="shared" si="57"/>
        <v>1273.928073965925</v>
      </c>
      <c r="CR23" s="99">
        <f t="shared" si="57"/>
        <v>0</v>
      </c>
      <c r="CS23" s="99">
        <f t="shared" si="57"/>
        <v>0</v>
      </c>
      <c r="CT23" s="99">
        <f t="shared" si="57"/>
        <v>932.76369795971482</v>
      </c>
      <c r="CU23" s="20">
        <f t="shared" si="57"/>
        <v>341.16437600621038</v>
      </c>
      <c r="CV23" s="20" t="s">
        <v>49</v>
      </c>
    </row>
    <row r="24" spans="1:101" s="34" customFormat="1">
      <c r="A24" s="33">
        <v>1</v>
      </c>
      <c r="B24" s="33" t="s">
        <v>60</v>
      </c>
      <c r="C24" s="75" t="s">
        <v>102</v>
      </c>
      <c r="D24" s="75" t="str">
        <f>D57</f>
        <v>нд</v>
      </c>
      <c r="E24" s="75" t="str">
        <f t="shared" ref="E24:M24" si="58">E57</f>
        <v>2018</v>
      </c>
      <c r="F24" s="75">
        <v>2029</v>
      </c>
      <c r="G24" s="75">
        <v>2030</v>
      </c>
      <c r="H24" s="33" t="str">
        <f t="shared" si="58"/>
        <v>нд</v>
      </c>
      <c r="I24" s="33" t="str">
        <f t="shared" si="58"/>
        <v>нд</v>
      </c>
      <c r="J24" s="33" t="str">
        <f t="shared" si="58"/>
        <v>нд</v>
      </c>
      <c r="K24" s="33" t="str">
        <f t="shared" si="58"/>
        <v>нд</v>
      </c>
      <c r="L24" s="33" t="str">
        <f t="shared" si="58"/>
        <v>нд</v>
      </c>
      <c r="M24" s="33" t="str">
        <f t="shared" si="58"/>
        <v>нд</v>
      </c>
      <c r="N24" s="99">
        <f t="shared" ref="N24:AS24" si="59">N25+N31+N38+N56+N57</f>
        <v>189.21332417799999</v>
      </c>
      <c r="O24" s="99">
        <f t="shared" si="59"/>
        <v>1415.785027845857</v>
      </c>
      <c r="P24" s="99">
        <f t="shared" si="59"/>
        <v>1657.1057790155623</v>
      </c>
      <c r="Q24" s="99">
        <f t="shared" si="59"/>
        <v>1226.571703667857</v>
      </c>
      <c r="R24" s="99">
        <f t="shared" si="59"/>
        <v>1087.8064157806566</v>
      </c>
      <c r="S24" s="99">
        <f t="shared" si="59"/>
        <v>1366.9964861675624</v>
      </c>
      <c r="T24" s="99">
        <f t="shared" si="59"/>
        <v>138.76528788720034</v>
      </c>
      <c r="U24" s="99">
        <f t="shared" si="59"/>
        <v>0</v>
      </c>
      <c r="V24" s="99">
        <f t="shared" si="59"/>
        <v>0</v>
      </c>
      <c r="W24" s="99">
        <f t="shared" si="59"/>
        <v>101.52964274588815</v>
      </c>
      <c r="X24" s="99">
        <f t="shared" si="59"/>
        <v>37.235645141312169</v>
      </c>
      <c r="Y24" s="99">
        <f t="shared" si="59"/>
        <v>100.89596867</v>
      </c>
      <c r="Z24" s="99">
        <f t="shared" si="59"/>
        <v>0</v>
      </c>
      <c r="AA24" s="99">
        <f t="shared" si="59"/>
        <v>0</v>
      </c>
      <c r="AB24" s="99">
        <f t="shared" si="59"/>
        <v>85.98532917</v>
      </c>
      <c r="AC24" s="99">
        <f t="shared" si="59"/>
        <v>14.910639499999995</v>
      </c>
      <c r="AD24" s="99">
        <f t="shared" si="59"/>
        <v>258.6669186000405</v>
      </c>
      <c r="AE24" s="99">
        <f t="shared" si="59"/>
        <v>0</v>
      </c>
      <c r="AF24" s="99">
        <f t="shared" si="59"/>
        <v>0</v>
      </c>
      <c r="AG24" s="99">
        <f t="shared" si="59"/>
        <v>160.91874588373776</v>
      </c>
      <c r="AH24" s="99">
        <f t="shared" si="59"/>
        <v>97.748172716302733</v>
      </c>
      <c r="AI24" s="99">
        <f t="shared" si="59"/>
        <v>349.99465482348864</v>
      </c>
      <c r="AJ24" s="99">
        <f t="shared" si="59"/>
        <v>0</v>
      </c>
      <c r="AK24" s="99">
        <f t="shared" si="59"/>
        <v>0</v>
      </c>
      <c r="AL24" s="99">
        <f t="shared" si="59"/>
        <v>160.91874588373776</v>
      </c>
      <c r="AM24" s="99">
        <f t="shared" si="59"/>
        <v>189.07590893975089</v>
      </c>
      <c r="AN24" s="99">
        <f t="shared" si="59"/>
        <v>232.19641895709171</v>
      </c>
      <c r="AO24" s="99">
        <f t="shared" si="59"/>
        <v>0</v>
      </c>
      <c r="AP24" s="99">
        <f t="shared" si="59"/>
        <v>0</v>
      </c>
      <c r="AQ24" s="99">
        <f t="shared" si="59"/>
        <v>187.48798729787595</v>
      </c>
      <c r="AR24" s="99">
        <f t="shared" si="59"/>
        <v>44.708431659215776</v>
      </c>
      <c r="AS24" s="99">
        <f t="shared" si="59"/>
        <v>270.15691351263297</v>
      </c>
      <c r="AT24" s="99">
        <f t="shared" ref="AT24:BY24" si="60">AT25+AT31+AT38+AT56+AT57</f>
        <v>0</v>
      </c>
      <c r="AU24" s="99">
        <f t="shared" si="60"/>
        <v>0</v>
      </c>
      <c r="AV24" s="99">
        <f t="shared" si="60"/>
        <v>198.55750522828367</v>
      </c>
      <c r="AW24" s="99">
        <f t="shared" si="60"/>
        <v>71.599408284349309</v>
      </c>
      <c r="AX24" s="99">
        <f t="shared" si="60"/>
        <v>193.39494977997035</v>
      </c>
      <c r="AY24" s="99">
        <f t="shared" si="60"/>
        <v>0</v>
      </c>
      <c r="AZ24" s="99">
        <f t="shared" si="60"/>
        <v>0</v>
      </c>
      <c r="BA24" s="99">
        <f t="shared" si="60"/>
        <v>160.65979908526404</v>
      </c>
      <c r="BB24" s="99">
        <f t="shared" si="60"/>
        <v>32.735150694706334</v>
      </c>
      <c r="BC24" s="99">
        <f t="shared" si="60"/>
        <v>185.06294400044135</v>
      </c>
      <c r="BD24" s="99">
        <f t="shared" si="60"/>
        <v>0</v>
      </c>
      <c r="BE24" s="99">
        <f t="shared" si="60"/>
        <v>0</v>
      </c>
      <c r="BF24" s="99">
        <f t="shared" si="60"/>
        <v>155.07785279594827</v>
      </c>
      <c r="BG24" s="99">
        <f t="shared" si="60"/>
        <v>29.985091204493095</v>
      </c>
      <c r="BH24" s="99">
        <f t="shared" si="60"/>
        <v>194.75780100234303</v>
      </c>
      <c r="BI24" s="99">
        <f t="shared" si="60"/>
        <v>0</v>
      </c>
      <c r="BJ24" s="99">
        <f t="shared" si="60"/>
        <v>0</v>
      </c>
      <c r="BK24" s="99">
        <f t="shared" si="60"/>
        <v>162.72162789522059</v>
      </c>
      <c r="BL24" s="99">
        <f t="shared" si="60"/>
        <v>32.036173107122444</v>
      </c>
      <c r="BM24" s="99">
        <f t="shared" si="60"/>
        <v>180.03795133052569</v>
      </c>
      <c r="BN24" s="99">
        <f t="shared" si="60"/>
        <v>0</v>
      </c>
      <c r="BO24" s="99">
        <f t="shared" si="60"/>
        <v>0</v>
      </c>
      <c r="BP24" s="99">
        <f t="shared" si="60"/>
        <v>150.95418469763374</v>
      </c>
      <c r="BQ24" s="99">
        <f t="shared" si="60"/>
        <v>29.083766632891972</v>
      </c>
      <c r="BR24" s="99">
        <f t="shared" si="60"/>
        <v>208.79032744121093</v>
      </c>
      <c r="BS24" s="99">
        <f t="shared" si="60"/>
        <v>0</v>
      </c>
      <c r="BT24" s="99">
        <f t="shared" si="60"/>
        <v>0</v>
      </c>
      <c r="BU24" s="99">
        <f t="shared" si="60"/>
        <v>96.186818690730206</v>
      </c>
      <c r="BV24" s="99">
        <f t="shared" si="60"/>
        <v>112.60350875048073</v>
      </c>
      <c r="BW24" s="99">
        <f t="shared" si="60"/>
        <v>188.81192197560662</v>
      </c>
      <c r="BX24" s="99">
        <f t="shared" si="60"/>
        <v>0</v>
      </c>
      <c r="BY24" s="99">
        <f t="shared" si="60"/>
        <v>0</v>
      </c>
      <c r="BZ24" s="99">
        <f t="shared" ref="BZ24:CF24" si="61">BZ25+BZ31+BZ38+BZ56+BZ57</f>
        <v>116.57011478296202</v>
      </c>
      <c r="CA24" s="99">
        <f t="shared" si="61"/>
        <v>72.241807192644615</v>
      </c>
      <c r="CB24" s="99">
        <f t="shared" si="61"/>
        <v>192.93210052486717</v>
      </c>
      <c r="CC24" s="99">
        <f t="shared" si="61"/>
        <v>0</v>
      </c>
      <c r="CD24" s="99">
        <f t="shared" si="61"/>
        <v>0</v>
      </c>
      <c r="CE24" s="99">
        <f t="shared" si="61"/>
        <v>161.38688729015053</v>
      </c>
      <c r="CF24" s="99">
        <f t="shared" si="61"/>
        <v>31.545213234716641</v>
      </c>
      <c r="CG24" s="20" t="s">
        <v>49</v>
      </c>
      <c r="CH24" s="20" t="s">
        <v>49</v>
      </c>
      <c r="CI24" s="20" t="s">
        <v>49</v>
      </c>
      <c r="CJ24" s="20" t="s">
        <v>49</v>
      </c>
      <c r="CK24" s="20" t="s">
        <v>49</v>
      </c>
      <c r="CL24" s="99">
        <f t="shared" ref="CL24:CU24" si="62">CL25+CL31+CL38+CL56+CL57</f>
        <v>1280.7385163055237</v>
      </c>
      <c r="CM24" s="99">
        <f t="shared" si="62"/>
        <v>0</v>
      </c>
      <c r="CN24" s="99">
        <f t="shared" si="62"/>
        <v>0</v>
      </c>
      <c r="CO24" s="99">
        <f t="shared" si="62"/>
        <v>929.36186614297912</v>
      </c>
      <c r="CP24" s="99">
        <f t="shared" si="62"/>
        <v>351.37665016254465</v>
      </c>
      <c r="CQ24" s="99">
        <f t="shared" si="62"/>
        <v>1366.9964861675624</v>
      </c>
      <c r="CR24" s="99">
        <f t="shared" si="62"/>
        <v>0</v>
      </c>
      <c r="CS24" s="99">
        <f t="shared" si="62"/>
        <v>0</v>
      </c>
      <c r="CT24" s="99">
        <f t="shared" si="62"/>
        <v>943.46529067871597</v>
      </c>
      <c r="CU24" s="20">
        <f t="shared" si="62"/>
        <v>423.53119548884655</v>
      </c>
      <c r="CV24" s="20" t="s">
        <v>49</v>
      </c>
    </row>
    <row r="25" spans="1:101" s="26" customFormat="1" ht="14.25" customHeight="1">
      <c r="A25" s="136" t="s">
        <v>61</v>
      </c>
      <c r="B25" s="137" t="s">
        <v>62</v>
      </c>
      <c r="C25" s="75" t="s">
        <v>102</v>
      </c>
      <c r="D25" s="75" t="s">
        <v>49</v>
      </c>
      <c r="E25" s="75" t="s">
        <v>49</v>
      </c>
      <c r="F25" s="75" t="s">
        <v>49</v>
      </c>
      <c r="G25" s="75" t="s">
        <v>49</v>
      </c>
      <c r="H25" s="33" t="s">
        <v>49</v>
      </c>
      <c r="I25" s="33" t="s">
        <v>49</v>
      </c>
      <c r="J25" s="33" t="s">
        <v>49</v>
      </c>
      <c r="K25" s="33" t="s">
        <v>49</v>
      </c>
      <c r="L25" s="33" t="s">
        <v>49</v>
      </c>
      <c r="M25" s="33" t="s">
        <v>49</v>
      </c>
      <c r="N25" s="20">
        <v>0</v>
      </c>
      <c r="O25" s="64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64">
        <v>0</v>
      </c>
      <c r="AH25" s="64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64">
        <f t="shared" ref="AN25:AN30" si="63">AO25+AP25+AQ25+AR25</f>
        <v>0</v>
      </c>
      <c r="AO25" s="64">
        <v>0</v>
      </c>
      <c r="AP25" s="64">
        <v>0</v>
      </c>
      <c r="AQ25" s="64">
        <v>0</v>
      </c>
      <c r="AR25" s="64">
        <f t="shared" ref="AR25:AR30" si="64">AQ25*20%</f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64">
        <v>0</v>
      </c>
      <c r="BB25" s="64">
        <v>0</v>
      </c>
      <c r="BC25" s="20">
        <v>0</v>
      </c>
      <c r="BD25" s="20">
        <v>0</v>
      </c>
      <c r="BE25" s="20">
        <v>0</v>
      </c>
      <c r="BF25" s="20">
        <v>0</v>
      </c>
      <c r="BG25" s="20">
        <v>0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0">
        <v>0</v>
      </c>
      <c r="BN25" s="20">
        <v>0</v>
      </c>
      <c r="BO25" s="20">
        <v>0</v>
      </c>
      <c r="BP25" s="20">
        <v>0</v>
      </c>
      <c r="BQ25" s="20">
        <v>0</v>
      </c>
      <c r="BR25" s="20">
        <v>0</v>
      </c>
      <c r="BS25" s="20">
        <v>0</v>
      </c>
      <c r="BT25" s="20">
        <v>0</v>
      </c>
      <c r="BU25" s="64">
        <v>0</v>
      </c>
      <c r="BV25" s="64">
        <v>0</v>
      </c>
      <c r="BW25" s="20">
        <v>0</v>
      </c>
      <c r="BX25" s="20">
        <v>0</v>
      </c>
      <c r="BY25" s="20">
        <v>0</v>
      </c>
      <c r="BZ25" s="20">
        <v>0</v>
      </c>
      <c r="CA25" s="20">
        <v>0</v>
      </c>
      <c r="CB25" s="20">
        <v>0</v>
      </c>
      <c r="CC25" s="20">
        <v>0</v>
      </c>
      <c r="CD25" s="20">
        <v>0</v>
      </c>
      <c r="CE25" s="20">
        <v>0</v>
      </c>
      <c r="CF25" s="20">
        <v>0</v>
      </c>
      <c r="CG25" s="20" t="s">
        <v>49</v>
      </c>
      <c r="CH25" s="20" t="s">
        <v>49</v>
      </c>
      <c r="CI25" s="20" t="s">
        <v>49</v>
      </c>
      <c r="CJ25" s="20" t="s">
        <v>49</v>
      </c>
      <c r="CK25" s="20" t="s">
        <v>49</v>
      </c>
      <c r="CL25" s="20">
        <v>0</v>
      </c>
      <c r="CM25" s="20">
        <v>0</v>
      </c>
      <c r="CN25" s="20">
        <v>0</v>
      </c>
      <c r="CO25" s="20">
        <v>0</v>
      </c>
      <c r="CP25" s="20">
        <v>0</v>
      </c>
      <c r="CQ25" s="20">
        <v>0</v>
      </c>
      <c r="CR25" s="20">
        <v>0</v>
      </c>
      <c r="CS25" s="20">
        <v>0</v>
      </c>
      <c r="CT25" s="20">
        <v>0</v>
      </c>
      <c r="CU25" s="20">
        <v>0</v>
      </c>
      <c r="CV25" s="21" t="s">
        <v>49</v>
      </c>
    </row>
    <row r="26" spans="1:101" s="139" customFormat="1" outlineLevel="2">
      <c r="A26" s="136" t="s">
        <v>63</v>
      </c>
      <c r="B26" s="88" t="s">
        <v>64</v>
      </c>
      <c r="C26" s="75" t="s">
        <v>102</v>
      </c>
      <c r="D26" s="75" t="s">
        <v>49</v>
      </c>
      <c r="E26" s="75" t="s">
        <v>49</v>
      </c>
      <c r="F26" s="75" t="s">
        <v>49</v>
      </c>
      <c r="G26" s="75" t="s">
        <v>49</v>
      </c>
      <c r="H26" s="33" t="s">
        <v>49</v>
      </c>
      <c r="I26" s="33" t="s">
        <v>49</v>
      </c>
      <c r="J26" s="33" t="s">
        <v>49</v>
      </c>
      <c r="K26" s="33" t="s">
        <v>49</v>
      </c>
      <c r="L26" s="33" t="s">
        <v>49</v>
      </c>
      <c r="M26" s="33" t="s">
        <v>49</v>
      </c>
      <c r="N26" s="20">
        <v>0</v>
      </c>
      <c r="O26" s="64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64">
        <v>0</v>
      </c>
      <c r="AH26" s="64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64">
        <f t="shared" si="63"/>
        <v>0</v>
      </c>
      <c r="AO26" s="64">
        <v>0</v>
      </c>
      <c r="AP26" s="64">
        <v>0</v>
      </c>
      <c r="AQ26" s="64">
        <v>0</v>
      </c>
      <c r="AR26" s="64">
        <f t="shared" si="64"/>
        <v>0</v>
      </c>
      <c r="AS26" s="20">
        <v>0</v>
      </c>
      <c r="AT26" s="20">
        <v>0</v>
      </c>
      <c r="AU26" s="20">
        <v>0</v>
      </c>
      <c r="AV26" s="20">
        <v>0</v>
      </c>
      <c r="AW26" s="20">
        <v>0</v>
      </c>
      <c r="AX26" s="20">
        <v>0</v>
      </c>
      <c r="AY26" s="20">
        <v>0</v>
      </c>
      <c r="AZ26" s="20">
        <v>0</v>
      </c>
      <c r="BA26" s="64">
        <v>0</v>
      </c>
      <c r="BB26" s="64">
        <v>0</v>
      </c>
      <c r="BC26" s="20">
        <v>0</v>
      </c>
      <c r="BD26" s="20">
        <v>0</v>
      </c>
      <c r="BE26" s="20">
        <v>0</v>
      </c>
      <c r="BF26" s="20">
        <v>0</v>
      </c>
      <c r="BG26" s="20">
        <v>0</v>
      </c>
      <c r="BH26" s="20">
        <v>0</v>
      </c>
      <c r="BI26" s="20">
        <v>0</v>
      </c>
      <c r="BJ26" s="20">
        <v>0</v>
      </c>
      <c r="BK26" s="20">
        <v>0</v>
      </c>
      <c r="BL26" s="20">
        <v>0</v>
      </c>
      <c r="BM26" s="20">
        <v>0</v>
      </c>
      <c r="BN26" s="20">
        <v>0</v>
      </c>
      <c r="BO26" s="20">
        <v>0</v>
      </c>
      <c r="BP26" s="20">
        <v>0</v>
      </c>
      <c r="BQ26" s="20">
        <v>0</v>
      </c>
      <c r="BR26" s="20">
        <v>0</v>
      </c>
      <c r="BS26" s="20">
        <v>0</v>
      </c>
      <c r="BT26" s="20">
        <v>0</v>
      </c>
      <c r="BU26" s="64">
        <v>0</v>
      </c>
      <c r="BV26" s="64">
        <v>0</v>
      </c>
      <c r="BW26" s="20">
        <v>0</v>
      </c>
      <c r="BX26" s="20">
        <v>0</v>
      </c>
      <c r="BY26" s="20">
        <v>0</v>
      </c>
      <c r="BZ26" s="20">
        <v>0</v>
      </c>
      <c r="CA26" s="20">
        <v>0</v>
      </c>
      <c r="CB26" s="20">
        <v>0</v>
      </c>
      <c r="CC26" s="20">
        <v>0</v>
      </c>
      <c r="CD26" s="20">
        <v>0</v>
      </c>
      <c r="CE26" s="20">
        <v>0</v>
      </c>
      <c r="CF26" s="20">
        <v>0</v>
      </c>
      <c r="CG26" s="20" t="s">
        <v>49</v>
      </c>
      <c r="CH26" s="20" t="s">
        <v>49</v>
      </c>
      <c r="CI26" s="20" t="s">
        <v>49</v>
      </c>
      <c r="CJ26" s="20" t="s">
        <v>49</v>
      </c>
      <c r="CK26" s="20" t="s">
        <v>49</v>
      </c>
      <c r="CL26" s="20">
        <v>0</v>
      </c>
      <c r="CM26" s="20">
        <v>0</v>
      </c>
      <c r="CN26" s="20">
        <v>0</v>
      </c>
      <c r="CO26" s="20">
        <v>0</v>
      </c>
      <c r="CP26" s="20">
        <v>0</v>
      </c>
      <c r="CQ26" s="20">
        <v>0</v>
      </c>
      <c r="CR26" s="20">
        <v>0</v>
      </c>
      <c r="CS26" s="20">
        <v>0</v>
      </c>
      <c r="CT26" s="20">
        <v>0</v>
      </c>
      <c r="CU26" s="20">
        <v>0</v>
      </c>
      <c r="CV26" s="20" t="s">
        <v>49</v>
      </c>
    </row>
    <row r="27" spans="1:101" s="26" customFormat="1" ht="25.5" outlineLevel="2">
      <c r="A27" s="140" t="s">
        <v>65</v>
      </c>
      <c r="B27" s="89" t="s">
        <v>66</v>
      </c>
      <c r="C27" s="76" t="s">
        <v>102</v>
      </c>
      <c r="D27" s="76" t="s">
        <v>49</v>
      </c>
      <c r="E27" s="76" t="s">
        <v>49</v>
      </c>
      <c r="F27" s="76" t="s">
        <v>49</v>
      </c>
      <c r="G27" s="76" t="s">
        <v>49</v>
      </c>
      <c r="H27" s="127" t="s">
        <v>49</v>
      </c>
      <c r="I27" s="127" t="s">
        <v>49</v>
      </c>
      <c r="J27" s="127" t="s">
        <v>49</v>
      </c>
      <c r="K27" s="127" t="s">
        <v>49</v>
      </c>
      <c r="L27" s="127" t="s">
        <v>49</v>
      </c>
      <c r="M27" s="127" t="s">
        <v>49</v>
      </c>
      <c r="N27" s="21">
        <v>0</v>
      </c>
      <c r="O27" s="65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65">
        <v>0</v>
      </c>
      <c r="AH27" s="65">
        <v>0</v>
      </c>
      <c r="AI27" s="21">
        <v>0</v>
      </c>
      <c r="AJ27" s="21">
        <v>0</v>
      </c>
      <c r="AK27" s="21">
        <v>0</v>
      </c>
      <c r="AL27" s="21">
        <v>0</v>
      </c>
      <c r="AM27" s="21">
        <v>0</v>
      </c>
      <c r="AN27" s="65">
        <f t="shared" si="63"/>
        <v>0</v>
      </c>
      <c r="AO27" s="65">
        <v>0</v>
      </c>
      <c r="AP27" s="65">
        <v>0</v>
      </c>
      <c r="AQ27" s="65">
        <v>0</v>
      </c>
      <c r="AR27" s="65">
        <f t="shared" si="64"/>
        <v>0</v>
      </c>
      <c r="AS27" s="21">
        <v>0</v>
      </c>
      <c r="AT27" s="21">
        <v>0</v>
      </c>
      <c r="AU27" s="21">
        <v>0</v>
      </c>
      <c r="AV27" s="21">
        <v>0</v>
      </c>
      <c r="AW27" s="21">
        <v>0</v>
      </c>
      <c r="AX27" s="21">
        <v>0</v>
      </c>
      <c r="AY27" s="21">
        <v>0</v>
      </c>
      <c r="AZ27" s="21">
        <v>0</v>
      </c>
      <c r="BA27" s="65">
        <v>0</v>
      </c>
      <c r="BB27" s="65">
        <v>0</v>
      </c>
      <c r="BC27" s="21">
        <v>0</v>
      </c>
      <c r="BD27" s="21">
        <v>0</v>
      </c>
      <c r="BE27" s="21">
        <v>0</v>
      </c>
      <c r="BF27" s="21">
        <v>0</v>
      </c>
      <c r="BG27" s="21">
        <v>0</v>
      </c>
      <c r="BH27" s="21">
        <v>0</v>
      </c>
      <c r="BI27" s="21">
        <v>0</v>
      </c>
      <c r="BJ27" s="21">
        <v>0</v>
      </c>
      <c r="BK27" s="21">
        <v>0</v>
      </c>
      <c r="BL27" s="21">
        <v>0</v>
      </c>
      <c r="BM27" s="21">
        <v>0</v>
      </c>
      <c r="BN27" s="21">
        <v>0</v>
      </c>
      <c r="BO27" s="21">
        <v>0</v>
      </c>
      <c r="BP27" s="21">
        <v>0</v>
      </c>
      <c r="BQ27" s="21">
        <v>0</v>
      </c>
      <c r="BR27" s="21">
        <v>0</v>
      </c>
      <c r="BS27" s="21">
        <v>0</v>
      </c>
      <c r="BT27" s="21">
        <v>0</v>
      </c>
      <c r="BU27" s="65">
        <v>0</v>
      </c>
      <c r="BV27" s="65">
        <v>0</v>
      </c>
      <c r="BW27" s="21">
        <v>0</v>
      </c>
      <c r="BX27" s="21">
        <v>0</v>
      </c>
      <c r="BY27" s="21">
        <v>0</v>
      </c>
      <c r="BZ27" s="21">
        <v>0</v>
      </c>
      <c r="CA27" s="21">
        <v>0</v>
      </c>
      <c r="CB27" s="21">
        <v>0</v>
      </c>
      <c r="CC27" s="21">
        <v>0</v>
      </c>
      <c r="CD27" s="21">
        <v>0</v>
      </c>
      <c r="CE27" s="21">
        <v>0</v>
      </c>
      <c r="CF27" s="21">
        <v>0</v>
      </c>
      <c r="CG27" s="21" t="s">
        <v>49</v>
      </c>
      <c r="CH27" s="21" t="s">
        <v>49</v>
      </c>
      <c r="CI27" s="21" t="s">
        <v>49</v>
      </c>
      <c r="CJ27" s="21" t="s">
        <v>49</v>
      </c>
      <c r="CK27" s="21" t="s">
        <v>49</v>
      </c>
      <c r="CL27" s="21">
        <v>0</v>
      </c>
      <c r="CM27" s="21">
        <v>0</v>
      </c>
      <c r="CN27" s="21">
        <v>0</v>
      </c>
      <c r="CO27" s="21">
        <v>0</v>
      </c>
      <c r="CP27" s="21">
        <v>0</v>
      </c>
      <c r="CQ27" s="21">
        <v>0</v>
      </c>
      <c r="CR27" s="21">
        <v>0</v>
      </c>
      <c r="CS27" s="21">
        <v>0</v>
      </c>
      <c r="CT27" s="21">
        <v>0</v>
      </c>
      <c r="CU27" s="21">
        <v>0</v>
      </c>
      <c r="CV27" s="21" t="s">
        <v>49</v>
      </c>
    </row>
    <row r="28" spans="1:101" s="26" customFormat="1" ht="14.25" customHeight="1" outlineLevel="2">
      <c r="A28" s="140" t="s">
        <v>67</v>
      </c>
      <c r="B28" s="89" t="s">
        <v>68</v>
      </c>
      <c r="C28" s="76" t="s">
        <v>102</v>
      </c>
      <c r="D28" s="76" t="s">
        <v>49</v>
      </c>
      <c r="E28" s="76" t="s">
        <v>49</v>
      </c>
      <c r="F28" s="76" t="s">
        <v>49</v>
      </c>
      <c r="G28" s="76" t="s">
        <v>49</v>
      </c>
      <c r="H28" s="127" t="s">
        <v>49</v>
      </c>
      <c r="I28" s="127" t="s">
        <v>49</v>
      </c>
      <c r="J28" s="127" t="s">
        <v>49</v>
      </c>
      <c r="K28" s="127" t="s">
        <v>49</v>
      </c>
      <c r="L28" s="127" t="s">
        <v>49</v>
      </c>
      <c r="M28" s="127" t="s">
        <v>49</v>
      </c>
      <c r="N28" s="21">
        <v>0</v>
      </c>
      <c r="O28" s="65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65">
        <v>0</v>
      </c>
      <c r="AH28" s="65">
        <v>0</v>
      </c>
      <c r="AI28" s="21">
        <v>0</v>
      </c>
      <c r="AJ28" s="21">
        <v>0</v>
      </c>
      <c r="AK28" s="21">
        <v>0</v>
      </c>
      <c r="AL28" s="21">
        <v>0</v>
      </c>
      <c r="AM28" s="21">
        <v>0</v>
      </c>
      <c r="AN28" s="65">
        <f t="shared" si="63"/>
        <v>0</v>
      </c>
      <c r="AO28" s="65">
        <v>0</v>
      </c>
      <c r="AP28" s="65">
        <v>0</v>
      </c>
      <c r="AQ28" s="65">
        <v>0</v>
      </c>
      <c r="AR28" s="65">
        <f t="shared" si="64"/>
        <v>0</v>
      </c>
      <c r="AS28" s="21">
        <v>0</v>
      </c>
      <c r="AT28" s="21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0</v>
      </c>
      <c r="AZ28" s="21">
        <v>0</v>
      </c>
      <c r="BA28" s="65">
        <v>0</v>
      </c>
      <c r="BB28" s="65">
        <v>0</v>
      </c>
      <c r="BC28" s="21">
        <v>0</v>
      </c>
      <c r="BD28" s="21">
        <v>0</v>
      </c>
      <c r="BE28" s="21">
        <v>0</v>
      </c>
      <c r="BF28" s="21">
        <v>0</v>
      </c>
      <c r="BG28" s="21">
        <v>0</v>
      </c>
      <c r="BH28" s="21">
        <v>0</v>
      </c>
      <c r="BI28" s="21">
        <v>0</v>
      </c>
      <c r="BJ28" s="21">
        <v>0</v>
      </c>
      <c r="BK28" s="21">
        <v>0</v>
      </c>
      <c r="BL28" s="21">
        <v>0</v>
      </c>
      <c r="BM28" s="21">
        <v>0</v>
      </c>
      <c r="BN28" s="21">
        <v>0</v>
      </c>
      <c r="BO28" s="21">
        <v>0</v>
      </c>
      <c r="BP28" s="21">
        <v>0</v>
      </c>
      <c r="BQ28" s="21">
        <v>0</v>
      </c>
      <c r="BR28" s="21">
        <v>0</v>
      </c>
      <c r="BS28" s="21">
        <v>0</v>
      </c>
      <c r="BT28" s="21">
        <v>0</v>
      </c>
      <c r="BU28" s="65">
        <v>0</v>
      </c>
      <c r="BV28" s="65">
        <v>0</v>
      </c>
      <c r="BW28" s="21">
        <v>0</v>
      </c>
      <c r="BX28" s="21">
        <v>0</v>
      </c>
      <c r="BY28" s="21">
        <v>0</v>
      </c>
      <c r="BZ28" s="21">
        <v>0</v>
      </c>
      <c r="CA28" s="21">
        <v>0</v>
      </c>
      <c r="CB28" s="21">
        <v>0</v>
      </c>
      <c r="CC28" s="21">
        <v>0</v>
      </c>
      <c r="CD28" s="21">
        <v>0</v>
      </c>
      <c r="CE28" s="21">
        <v>0</v>
      </c>
      <c r="CF28" s="21">
        <v>0</v>
      </c>
      <c r="CG28" s="21" t="s">
        <v>49</v>
      </c>
      <c r="CH28" s="21" t="s">
        <v>49</v>
      </c>
      <c r="CI28" s="21" t="s">
        <v>49</v>
      </c>
      <c r="CJ28" s="21" t="s">
        <v>49</v>
      </c>
      <c r="CK28" s="21" t="s">
        <v>49</v>
      </c>
      <c r="CL28" s="21">
        <v>0</v>
      </c>
      <c r="CM28" s="21">
        <v>0</v>
      </c>
      <c r="CN28" s="21">
        <v>0</v>
      </c>
      <c r="CO28" s="21">
        <v>0</v>
      </c>
      <c r="CP28" s="21">
        <v>0</v>
      </c>
      <c r="CQ28" s="21">
        <v>0</v>
      </c>
      <c r="CR28" s="21">
        <v>0</v>
      </c>
      <c r="CS28" s="21">
        <v>0</v>
      </c>
      <c r="CT28" s="21">
        <v>0</v>
      </c>
      <c r="CU28" s="21">
        <v>0</v>
      </c>
      <c r="CV28" s="21" t="s">
        <v>49</v>
      </c>
    </row>
    <row r="29" spans="1:101" s="139" customFormat="1" outlineLevel="2">
      <c r="A29" s="136" t="s">
        <v>69</v>
      </c>
      <c r="B29" s="88" t="s">
        <v>70</v>
      </c>
      <c r="C29" s="75" t="s">
        <v>102</v>
      </c>
      <c r="D29" s="75" t="s">
        <v>49</v>
      </c>
      <c r="E29" s="75" t="s">
        <v>49</v>
      </c>
      <c r="F29" s="75" t="s">
        <v>49</v>
      </c>
      <c r="G29" s="75" t="s">
        <v>49</v>
      </c>
      <c r="H29" s="33" t="s">
        <v>49</v>
      </c>
      <c r="I29" s="33" t="s">
        <v>49</v>
      </c>
      <c r="J29" s="33" t="s">
        <v>49</v>
      </c>
      <c r="K29" s="33" t="s">
        <v>49</v>
      </c>
      <c r="L29" s="33" t="s">
        <v>49</v>
      </c>
      <c r="M29" s="33" t="s">
        <v>49</v>
      </c>
      <c r="N29" s="20">
        <v>0</v>
      </c>
      <c r="O29" s="64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64">
        <v>0</v>
      </c>
      <c r="AH29" s="64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65">
        <f t="shared" si="63"/>
        <v>0</v>
      </c>
      <c r="AO29" s="65">
        <v>0</v>
      </c>
      <c r="AP29" s="65">
        <v>0</v>
      </c>
      <c r="AQ29" s="65">
        <v>0</v>
      </c>
      <c r="AR29" s="65">
        <f t="shared" si="64"/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64">
        <v>0</v>
      </c>
      <c r="BB29" s="64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64">
        <v>0</v>
      </c>
      <c r="BV29" s="64">
        <v>0</v>
      </c>
      <c r="BW29" s="20">
        <v>0</v>
      </c>
      <c r="BX29" s="20">
        <v>0</v>
      </c>
      <c r="BY29" s="20">
        <v>0</v>
      </c>
      <c r="BZ29" s="20">
        <v>0</v>
      </c>
      <c r="CA29" s="20">
        <v>0</v>
      </c>
      <c r="CB29" s="20">
        <v>0</v>
      </c>
      <c r="CC29" s="20">
        <v>0</v>
      </c>
      <c r="CD29" s="20">
        <v>0</v>
      </c>
      <c r="CE29" s="20">
        <v>0</v>
      </c>
      <c r="CF29" s="20">
        <v>0</v>
      </c>
      <c r="CG29" s="20" t="s">
        <v>49</v>
      </c>
      <c r="CH29" s="20" t="s">
        <v>49</v>
      </c>
      <c r="CI29" s="20" t="s">
        <v>49</v>
      </c>
      <c r="CJ29" s="20" t="s">
        <v>49</v>
      </c>
      <c r="CK29" s="20" t="s">
        <v>49</v>
      </c>
      <c r="CL29" s="20">
        <v>0</v>
      </c>
      <c r="CM29" s="20">
        <v>0</v>
      </c>
      <c r="CN29" s="20">
        <v>0</v>
      </c>
      <c r="CO29" s="20">
        <v>0</v>
      </c>
      <c r="CP29" s="20">
        <v>0</v>
      </c>
      <c r="CQ29" s="20">
        <v>0</v>
      </c>
      <c r="CR29" s="20">
        <v>0</v>
      </c>
      <c r="CS29" s="20">
        <v>0</v>
      </c>
      <c r="CT29" s="20">
        <v>0</v>
      </c>
      <c r="CU29" s="20">
        <v>0</v>
      </c>
      <c r="CV29" s="20" t="s">
        <v>49</v>
      </c>
    </row>
    <row r="30" spans="1:101" s="139" customFormat="1" outlineLevel="2">
      <c r="A30" s="136" t="s">
        <v>71</v>
      </c>
      <c r="B30" s="88" t="s">
        <v>72</v>
      </c>
      <c r="C30" s="75" t="s">
        <v>102</v>
      </c>
      <c r="D30" s="75" t="s">
        <v>49</v>
      </c>
      <c r="E30" s="75" t="s">
        <v>49</v>
      </c>
      <c r="F30" s="75" t="s">
        <v>49</v>
      </c>
      <c r="G30" s="75" t="s">
        <v>49</v>
      </c>
      <c r="H30" s="33" t="s">
        <v>49</v>
      </c>
      <c r="I30" s="33" t="s">
        <v>49</v>
      </c>
      <c r="J30" s="33" t="s">
        <v>49</v>
      </c>
      <c r="K30" s="33" t="s">
        <v>49</v>
      </c>
      <c r="L30" s="33" t="s">
        <v>49</v>
      </c>
      <c r="M30" s="33" t="s">
        <v>49</v>
      </c>
      <c r="N30" s="20">
        <v>0</v>
      </c>
      <c r="O30" s="64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64">
        <v>0</v>
      </c>
      <c r="AH30" s="64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65">
        <f t="shared" si="63"/>
        <v>0</v>
      </c>
      <c r="AO30" s="65">
        <v>0</v>
      </c>
      <c r="AP30" s="65">
        <v>0</v>
      </c>
      <c r="AQ30" s="65">
        <v>0</v>
      </c>
      <c r="AR30" s="65">
        <f t="shared" si="64"/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64">
        <v>0</v>
      </c>
      <c r="BB30" s="64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64">
        <v>0</v>
      </c>
      <c r="BV30" s="64">
        <v>0</v>
      </c>
      <c r="BW30" s="20">
        <v>0</v>
      </c>
      <c r="BX30" s="20">
        <v>0</v>
      </c>
      <c r="BY30" s="20">
        <v>0</v>
      </c>
      <c r="BZ30" s="20">
        <v>0</v>
      </c>
      <c r="CA30" s="20">
        <v>0</v>
      </c>
      <c r="CB30" s="20">
        <v>0</v>
      </c>
      <c r="CC30" s="20">
        <v>0</v>
      </c>
      <c r="CD30" s="20">
        <v>0</v>
      </c>
      <c r="CE30" s="20">
        <v>0</v>
      </c>
      <c r="CF30" s="20">
        <v>0</v>
      </c>
      <c r="CG30" s="20" t="s">
        <v>49</v>
      </c>
      <c r="CH30" s="20" t="s">
        <v>49</v>
      </c>
      <c r="CI30" s="20" t="s">
        <v>49</v>
      </c>
      <c r="CJ30" s="20" t="s">
        <v>49</v>
      </c>
      <c r="CK30" s="20" t="s">
        <v>49</v>
      </c>
      <c r="CL30" s="20">
        <v>0</v>
      </c>
      <c r="CM30" s="20">
        <v>0</v>
      </c>
      <c r="CN30" s="20">
        <v>0</v>
      </c>
      <c r="CO30" s="20">
        <v>0</v>
      </c>
      <c r="CP30" s="20">
        <v>0</v>
      </c>
      <c r="CQ30" s="20">
        <v>0</v>
      </c>
      <c r="CR30" s="20">
        <v>0</v>
      </c>
      <c r="CS30" s="20">
        <v>0</v>
      </c>
      <c r="CT30" s="20">
        <v>0</v>
      </c>
      <c r="CU30" s="20">
        <v>0</v>
      </c>
      <c r="CV30" s="20" t="s">
        <v>49</v>
      </c>
    </row>
    <row r="31" spans="1:101" s="26" customFormat="1">
      <c r="A31" s="136" t="s">
        <v>73</v>
      </c>
      <c r="B31" s="88" t="s">
        <v>74</v>
      </c>
      <c r="C31" s="76" t="s">
        <v>102</v>
      </c>
      <c r="D31" s="76" t="s">
        <v>49</v>
      </c>
      <c r="E31" s="76" t="s">
        <v>49</v>
      </c>
      <c r="F31" s="76" t="s">
        <v>49</v>
      </c>
      <c r="G31" s="76" t="s">
        <v>49</v>
      </c>
      <c r="H31" s="127" t="s">
        <v>49</v>
      </c>
      <c r="I31" s="127" t="s">
        <v>49</v>
      </c>
      <c r="J31" s="127" t="s">
        <v>49</v>
      </c>
      <c r="K31" s="127" t="s">
        <v>49</v>
      </c>
      <c r="L31" s="127" t="s">
        <v>49</v>
      </c>
      <c r="M31" s="127" t="s">
        <v>49</v>
      </c>
      <c r="N31" s="21">
        <v>0</v>
      </c>
      <c r="O31" s="65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65">
        <v>0</v>
      </c>
      <c r="AH31" s="65">
        <v>0</v>
      </c>
      <c r="AI31" s="21">
        <v>0</v>
      </c>
      <c r="AJ31" s="21">
        <v>0</v>
      </c>
      <c r="AK31" s="21">
        <v>0</v>
      </c>
      <c r="AL31" s="21">
        <v>0</v>
      </c>
      <c r="AM31" s="21">
        <v>0</v>
      </c>
      <c r="AN31" s="65">
        <v>0</v>
      </c>
      <c r="AO31" s="65">
        <v>0</v>
      </c>
      <c r="AP31" s="65">
        <v>0</v>
      </c>
      <c r="AQ31" s="65">
        <v>0</v>
      </c>
      <c r="AR31" s="65">
        <v>0</v>
      </c>
      <c r="AS31" s="21">
        <v>0</v>
      </c>
      <c r="AT31" s="21">
        <v>0</v>
      </c>
      <c r="AU31" s="21">
        <v>0</v>
      </c>
      <c r="AV31" s="21">
        <v>0</v>
      </c>
      <c r="AW31" s="21">
        <v>0</v>
      </c>
      <c r="AX31" s="21">
        <v>0</v>
      </c>
      <c r="AY31" s="21">
        <v>0</v>
      </c>
      <c r="AZ31" s="21">
        <v>0</v>
      </c>
      <c r="BA31" s="65">
        <v>0</v>
      </c>
      <c r="BB31" s="65">
        <v>0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21">
        <v>0</v>
      </c>
      <c r="BI31" s="21">
        <v>0</v>
      </c>
      <c r="BJ31" s="21">
        <v>0</v>
      </c>
      <c r="BK31" s="21">
        <v>0</v>
      </c>
      <c r="BL31" s="21">
        <v>0</v>
      </c>
      <c r="BM31" s="21">
        <v>0</v>
      </c>
      <c r="BN31" s="21">
        <v>0</v>
      </c>
      <c r="BO31" s="21">
        <v>0</v>
      </c>
      <c r="BP31" s="21">
        <v>0</v>
      </c>
      <c r="BQ31" s="21">
        <v>0</v>
      </c>
      <c r="BR31" s="21">
        <v>0</v>
      </c>
      <c r="BS31" s="21">
        <v>0</v>
      </c>
      <c r="BT31" s="21">
        <v>0</v>
      </c>
      <c r="BU31" s="65">
        <v>0</v>
      </c>
      <c r="BV31" s="65">
        <v>0</v>
      </c>
      <c r="BW31" s="21">
        <v>0</v>
      </c>
      <c r="BX31" s="21">
        <v>0</v>
      </c>
      <c r="BY31" s="21">
        <v>0</v>
      </c>
      <c r="BZ31" s="21">
        <v>0</v>
      </c>
      <c r="CA31" s="21">
        <v>0</v>
      </c>
      <c r="CB31" s="21">
        <v>0</v>
      </c>
      <c r="CC31" s="21">
        <v>0</v>
      </c>
      <c r="CD31" s="21">
        <v>0</v>
      </c>
      <c r="CE31" s="21">
        <v>0</v>
      </c>
      <c r="CF31" s="21">
        <v>0</v>
      </c>
      <c r="CG31" s="21" t="s">
        <v>49</v>
      </c>
      <c r="CH31" s="21" t="s">
        <v>49</v>
      </c>
      <c r="CI31" s="21" t="s">
        <v>49</v>
      </c>
      <c r="CJ31" s="21" t="s">
        <v>49</v>
      </c>
      <c r="CK31" s="21" t="s">
        <v>49</v>
      </c>
      <c r="CL31" s="21">
        <v>0</v>
      </c>
      <c r="CM31" s="21">
        <v>0</v>
      </c>
      <c r="CN31" s="21">
        <v>0</v>
      </c>
      <c r="CO31" s="21">
        <v>0</v>
      </c>
      <c r="CP31" s="21">
        <v>0</v>
      </c>
      <c r="CQ31" s="21">
        <v>0</v>
      </c>
      <c r="CR31" s="21">
        <v>0</v>
      </c>
      <c r="CS31" s="21">
        <v>0</v>
      </c>
      <c r="CT31" s="21">
        <v>0</v>
      </c>
      <c r="CU31" s="21">
        <v>0</v>
      </c>
      <c r="CV31" s="21" t="s">
        <v>49</v>
      </c>
    </row>
    <row r="32" spans="1:101" s="34" customFormat="1" outlineLevel="1">
      <c r="A32" s="136" t="s">
        <v>75</v>
      </c>
      <c r="B32" s="88" t="s">
        <v>76</v>
      </c>
      <c r="C32" s="75" t="s">
        <v>102</v>
      </c>
      <c r="D32" s="75" t="s">
        <v>49</v>
      </c>
      <c r="E32" s="75" t="s">
        <v>49</v>
      </c>
      <c r="F32" s="75" t="s">
        <v>49</v>
      </c>
      <c r="G32" s="75" t="s">
        <v>49</v>
      </c>
      <c r="H32" s="33" t="s">
        <v>49</v>
      </c>
      <c r="I32" s="33" t="s">
        <v>49</v>
      </c>
      <c r="J32" s="33" t="s">
        <v>49</v>
      </c>
      <c r="K32" s="33" t="s">
        <v>49</v>
      </c>
      <c r="L32" s="33" t="s">
        <v>49</v>
      </c>
      <c r="M32" s="33" t="s">
        <v>49</v>
      </c>
      <c r="N32" s="20">
        <v>0</v>
      </c>
      <c r="O32" s="64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64">
        <v>0</v>
      </c>
      <c r="AH32" s="64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64">
        <v>0</v>
      </c>
      <c r="AO32" s="64">
        <v>0</v>
      </c>
      <c r="AP32" s="64">
        <v>0</v>
      </c>
      <c r="AQ32" s="64">
        <v>0</v>
      </c>
      <c r="AR32" s="64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64">
        <v>0</v>
      </c>
      <c r="BB32" s="64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64">
        <v>0</v>
      </c>
      <c r="BV32" s="64">
        <v>0</v>
      </c>
      <c r="BW32" s="20">
        <v>0</v>
      </c>
      <c r="BX32" s="20">
        <v>0</v>
      </c>
      <c r="BY32" s="20">
        <v>0</v>
      </c>
      <c r="BZ32" s="20">
        <v>0</v>
      </c>
      <c r="CA32" s="20">
        <v>0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 t="s">
        <v>49</v>
      </c>
      <c r="CH32" s="20" t="s">
        <v>49</v>
      </c>
      <c r="CI32" s="20" t="s">
        <v>49</v>
      </c>
      <c r="CJ32" s="20" t="s">
        <v>49</v>
      </c>
      <c r="CK32" s="20" t="s">
        <v>49</v>
      </c>
      <c r="CL32" s="20">
        <v>0</v>
      </c>
      <c r="CM32" s="20">
        <v>0</v>
      </c>
      <c r="CN32" s="20">
        <v>0</v>
      </c>
      <c r="CO32" s="20">
        <v>0</v>
      </c>
      <c r="CP32" s="20">
        <v>0</v>
      </c>
      <c r="CQ32" s="20">
        <v>0</v>
      </c>
      <c r="CR32" s="20">
        <v>0</v>
      </c>
      <c r="CS32" s="20">
        <v>0</v>
      </c>
      <c r="CT32" s="20">
        <v>0</v>
      </c>
      <c r="CU32" s="20">
        <v>0</v>
      </c>
      <c r="CV32" s="20" t="s">
        <v>49</v>
      </c>
    </row>
    <row r="33" spans="1:100" s="26" customFormat="1" ht="25.5" outlineLevel="1">
      <c r="A33" s="140" t="s">
        <v>77</v>
      </c>
      <c r="B33" s="89" t="s">
        <v>78</v>
      </c>
      <c r="C33" s="76" t="s">
        <v>102</v>
      </c>
      <c r="D33" s="76" t="s">
        <v>49</v>
      </c>
      <c r="E33" s="76" t="s">
        <v>49</v>
      </c>
      <c r="F33" s="76" t="s">
        <v>49</v>
      </c>
      <c r="G33" s="76" t="s">
        <v>49</v>
      </c>
      <c r="H33" s="127" t="s">
        <v>49</v>
      </c>
      <c r="I33" s="127" t="s">
        <v>49</v>
      </c>
      <c r="J33" s="127" t="s">
        <v>49</v>
      </c>
      <c r="K33" s="127" t="s">
        <v>49</v>
      </c>
      <c r="L33" s="127" t="s">
        <v>49</v>
      </c>
      <c r="M33" s="127" t="s">
        <v>49</v>
      </c>
      <c r="N33" s="21">
        <v>0</v>
      </c>
      <c r="O33" s="65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v>0</v>
      </c>
      <c r="AA33" s="21">
        <v>0</v>
      </c>
      <c r="AB33" s="21">
        <v>0</v>
      </c>
      <c r="AC33" s="21">
        <v>0</v>
      </c>
      <c r="AD33" s="21">
        <v>0</v>
      </c>
      <c r="AE33" s="21">
        <v>0</v>
      </c>
      <c r="AF33" s="21">
        <v>0</v>
      </c>
      <c r="AG33" s="65">
        <v>0</v>
      </c>
      <c r="AH33" s="65">
        <v>0</v>
      </c>
      <c r="AI33" s="21">
        <v>0</v>
      </c>
      <c r="AJ33" s="21">
        <v>0</v>
      </c>
      <c r="AK33" s="21">
        <v>0</v>
      </c>
      <c r="AL33" s="21">
        <v>0</v>
      </c>
      <c r="AM33" s="21">
        <v>0</v>
      </c>
      <c r="AN33" s="65">
        <v>0</v>
      </c>
      <c r="AO33" s="65">
        <v>0</v>
      </c>
      <c r="AP33" s="65">
        <v>0</v>
      </c>
      <c r="AQ33" s="65">
        <v>0</v>
      </c>
      <c r="AR33" s="65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0</v>
      </c>
      <c r="AZ33" s="21">
        <v>0</v>
      </c>
      <c r="BA33" s="65">
        <v>0</v>
      </c>
      <c r="BB33" s="65">
        <v>0</v>
      </c>
      <c r="BC33" s="21">
        <v>0</v>
      </c>
      <c r="BD33" s="21">
        <v>0</v>
      </c>
      <c r="BE33" s="21">
        <v>0</v>
      </c>
      <c r="BF33" s="21">
        <v>0</v>
      </c>
      <c r="BG33" s="21">
        <v>0</v>
      </c>
      <c r="BH33" s="21">
        <v>0</v>
      </c>
      <c r="BI33" s="21">
        <v>0</v>
      </c>
      <c r="BJ33" s="21">
        <v>0</v>
      </c>
      <c r="BK33" s="21">
        <v>0</v>
      </c>
      <c r="BL33" s="21">
        <v>0</v>
      </c>
      <c r="BM33" s="21">
        <v>0</v>
      </c>
      <c r="BN33" s="21">
        <v>0</v>
      </c>
      <c r="BO33" s="21">
        <v>0</v>
      </c>
      <c r="BP33" s="21">
        <v>0</v>
      </c>
      <c r="BQ33" s="21">
        <v>0</v>
      </c>
      <c r="BR33" s="21">
        <v>0</v>
      </c>
      <c r="BS33" s="21">
        <v>0</v>
      </c>
      <c r="BT33" s="21">
        <v>0</v>
      </c>
      <c r="BU33" s="65">
        <v>0</v>
      </c>
      <c r="BV33" s="65">
        <v>0</v>
      </c>
      <c r="BW33" s="21">
        <v>0</v>
      </c>
      <c r="BX33" s="21">
        <v>0</v>
      </c>
      <c r="BY33" s="21">
        <v>0</v>
      </c>
      <c r="BZ33" s="21">
        <v>0</v>
      </c>
      <c r="CA33" s="21">
        <v>0</v>
      </c>
      <c r="CB33" s="21">
        <v>0</v>
      </c>
      <c r="CC33" s="21">
        <v>0</v>
      </c>
      <c r="CD33" s="21">
        <v>0</v>
      </c>
      <c r="CE33" s="21">
        <v>0</v>
      </c>
      <c r="CF33" s="21">
        <v>0</v>
      </c>
      <c r="CG33" s="21" t="s">
        <v>49</v>
      </c>
      <c r="CH33" s="21" t="s">
        <v>49</v>
      </c>
      <c r="CI33" s="21" t="s">
        <v>49</v>
      </c>
      <c r="CJ33" s="21" t="s">
        <v>49</v>
      </c>
      <c r="CK33" s="21" t="s">
        <v>49</v>
      </c>
      <c r="CL33" s="21">
        <v>0</v>
      </c>
      <c r="CM33" s="21">
        <v>0</v>
      </c>
      <c r="CN33" s="21">
        <v>0</v>
      </c>
      <c r="CO33" s="21">
        <v>0</v>
      </c>
      <c r="CP33" s="21">
        <v>0</v>
      </c>
      <c r="CQ33" s="21">
        <v>0</v>
      </c>
      <c r="CR33" s="21">
        <v>0</v>
      </c>
      <c r="CS33" s="21">
        <v>0</v>
      </c>
      <c r="CT33" s="21">
        <v>0</v>
      </c>
      <c r="CU33" s="21">
        <v>0</v>
      </c>
      <c r="CV33" s="21" t="s">
        <v>49</v>
      </c>
    </row>
    <row r="34" spans="1:100" s="26" customFormat="1" ht="25.5" outlineLevel="1">
      <c r="A34" s="140" t="s">
        <v>79</v>
      </c>
      <c r="B34" s="89" t="s">
        <v>80</v>
      </c>
      <c r="C34" s="76" t="s">
        <v>102</v>
      </c>
      <c r="D34" s="76" t="s">
        <v>49</v>
      </c>
      <c r="E34" s="76" t="s">
        <v>49</v>
      </c>
      <c r="F34" s="76" t="s">
        <v>49</v>
      </c>
      <c r="G34" s="76" t="s">
        <v>49</v>
      </c>
      <c r="H34" s="127" t="s">
        <v>49</v>
      </c>
      <c r="I34" s="127" t="s">
        <v>49</v>
      </c>
      <c r="J34" s="127" t="s">
        <v>49</v>
      </c>
      <c r="K34" s="127" t="s">
        <v>49</v>
      </c>
      <c r="L34" s="127" t="s">
        <v>49</v>
      </c>
      <c r="M34" s="127" t="s">
        <v>49</v>
      </c>
      <c r="N34" s="21">
        <v>0</v>
      </c>
      <c r="O34" s="65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65">
        <v>0</v>
      </c>
      <c r="AH34" s="65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65">
        <v>0</v>
      </c>
      <c r="AO34" s="65">
        <v>0</v>
      </c>
      <c r="AP34" s="65">
        <v>0</v>
      </c>
      <c r="AQ34" s="65">
        <v>0</v>
      </c>
      <c r="AR34" s="65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  <c r="AZ34" s="21">
        <v>0</v>
      </c>
      <c r="BA34" s="65">
        <v>0</v>
      </c>
      <c r="BB34" s="65">
        <v>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21">
        <v>0</v>
      </c>
      <c r="BI34" s="21">
        <v>0</v>
      </c>
      <c r="BJ34" s="21">
        <v>0</v>
      </c>
      <c r="BK34" s="21">
        <v>0</v>
      </c>
      <c r="BL34" s="21">
        <v>0</v>
      </c>
      <c r="BM34" s="21">
        <v>0</v>
      </c>
      <c r="BN34" s="21">
        <v>0</v>
      </c>
      <c r="BO34" s="21">
        <v>0</v>
      </c>
      <c r="BP34" s="21">
        <v>0</v>
      </c>
      <c r="BQ34" s="21">
        <v>0</v>
      </c>
      <c r="BR34" s="21">
        <v>0</v>
      </c>
      <c r="BS34" s="21">
        <v>0</v>
      </c>
      <c r="BT34" s="21">
        <v>0</v>
      </c>
      <c r="BU34" s="65">
        <v>0</v>
      </c>
      <c r="BV34" s="65">
        <v>0</v>
      </c>
      <c r="BW34" s="21">
        <v>0</v>
      </c>
      <c r="BX34" s="21">
        <v>0</v>
      </c>
      <c r="BY34" s="21">
        <v>0</v>
      </c>
      <c r="BZ34" s="21">
        <v>0</v>
      </c>
      <c r="CA34" s="21">
        <v>0</v>
      </c>
      <c r="CB34" s="21">
        <v>0</v>
      </c>
      <c r="CC34" s="21">
        <v>0</v>
      </c>
      <c r="CD34" s="21">
        <v>0</v>
      </c>
      <c r="CE34" s="21">
        <v>0</v>
      </c>
      <c r="CF34" s="21">
        <v>0</v>
      </c>
      <c r="CG34" s="21" t="s">
        <v>49</v>
      </c>
      <c r="CH34" s="21" t="s">
        <v>49</v>
      </c>
      <c r="CI34" s="21" t="s">
        <v>49</v>
      </c>
      <c r="CJ34" s="21" t="s">
        <v>49</v>
      </c>
      <c r="CK34" s="21" t="s">
        <v>49</v>
      </c>
      <c r="CL34" s="21">
        <v>0</v>
      </c>
      <c r="CM34" s="21">
        <v>0</v>
      </c>
      <c r="CN34" s="21">
        <v>0</v>
      </c>
      <c r="CO34" s="21">
        <v>0</v>
      </c>
      <c r="CP34" s="21">
        <v>0</v>
      </c>
      <c r="CQ34" s="21">
        <v>0</v>
      </c>
      <c r="CR34" s="21">
        <v>0</v>
      </c>
      <c r="CS34" s="21">
        <v>0</v>
      </c>
      <c r="CT34" s="21">
        <v>0</v>
      </c>
      <c r="CU34" s="21">
        <v>0</v>
      </c>
      <c r="CV34" s="21" t="s">
        <v>49</v>
      </c>
    </row>
    <row r="35" spans="1:100" s="34" customFormat="1" ht="25.5" outlineLevel="1">
      <c r="A35" s="136" t="s">
        <v>81</v>
      </c>
      <c r="B35" s="88" t="s">
        <v>82</v>
      </c>
      <c r="C35" s="75" t="s">
        <v>102</v>
      </c>
      <c r="D35" s="75" t="s">
        <v>49</v>
      </c>
      <c r="E35" s="75" t="s">
        <v>49</v>
      </c>
      <c r="F35" s="75" t="s">
        <v>49</v>
      </c>
      <c r="G35" s="75" t="s">
        <v>49</v>
      </c>
      <c r="H35" s="33" t="s">
        <v>49</v>
      </c>
      <c r="I35" s="33" t="s">
        <v>49</v>
      </c>
      <c r="J35" s="33" t="s">
        <v>49</v>
      </c>
      <c r="K35" s="33" t="s">
        <v>49</v>
      </c>
      <c r="L35" s="33" t="s">
        <v>49</v>
      </c>
      <c r="M35" s="33" t="s">
        <v>49</v>
      </c>
      <c r="N35" s="20">
        <v>0</v>
      </c>
      <c r="O35" s="64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64">
        <v>0</v>
      </c>
      <c r="AH35" s="64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64">
        <v>0</v>
      </c>
      <c r="AO35" s="64">
        <v>0</v>
      </c>
      <c r="AP35" s="64">
        <v>0</v>
      </c>
      <c r="AQ35" s="64">
        <v>0</v>
      </c>
      <c r="AR35" s="64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64">
        <v>0</v>
      </c>
      <c r="BB35" s="64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64">
        <v>0</v>
      </c>
      <c r="BV35" s="64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 t="s">
        <v>49</v>
      </c>
      <c r="CH35" s="20" t="s">
        <v>49</v>
      </c>
      <c r="CI35" s="20" t="s">
        <v>49</v>
      </c>
      <c r="CJ35" s="20" t="s">
        <v>49</v>
      </c>
      <c r="CK35" s="20" t="s">
        <v>49</v>
      </c>
      <c r="CL35" s="20">
        <v>0</v>
      </c>
      <c r="CM35" s="20">
        <v>0</v>
      </c>
      <c r="CN35" s="20">
        <v>0</v>
      </c>
      <c r="CO35" s="20">
        <v>0</v>
      </c>
      <c r="CP35" s="20">
        <v>0</v>
      </c>
      <c r="CQ35" s="20">
        <v>0</v>
      </c>
      <c r="CR35" s="20">
        <v>0</v>
      </c>
      <c r="CS35" s="20">
        <v>0</v>
      </c>
      <c r="CT35" s="20">
        <v>0</v>
      </c>
      <c r="CU35" s="20">
        <v>0</v>
      </c>
      <c r="CV35" s="20" t="s">
        <v>49</v>
      </c>
    </row>
    <row r="36" spans="1:100" s="34" customFormat="1" ht="25.5" outlineLevel="1">
      <c r="A36" s="136" t="s">
        <v>83</v>
      </c>
      <c r="B36" s="88" t="s">
        <v>84</v>
      </c>
      <c r="C36" s="75" t="s">
        <v>102</v>
      </c>
      <c r="D36" s="75" t="s">
        <v>49</v>
      </c>
      <c r="E36" s="75" t="s">
        <v>49</v>
      </c>
      <c r="F36" s="75" t="s">
        <v>49</v>
      </c>
      <c r="G36" s="75" t="s">
        <v>49</v>
      </c>
      <c r="H36" s="33" t="s">
        <v>49</v>
      </c>
      <c r="I36" s="33" t="s">
        <v>49</v>
      </c>
      <c r="J36" s="33" t="s">
        <v>49</v>
      </c>
      <c r="K36" s="33" t="s">
        <v>49</v>
      </c>
      <c r="L36" s="33" t="s">
        <v>49</v>
      </c>
      <c r="M36" s="33" t="s">
        <v>49</v>
      </c>
      <c r="N36" s="20">
        <v>0</v>
      </c>
      <c r="O36" s="64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64">
        <v>0</v>
      </c>
      <c r="AH36" s="64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64">
        <v>0</v>
      </c>
      <c r="AO36" s="64">
        <v>0</v>
      </c>
      <c r="AP36" s="64">
        <v>0</v>
      </c>
      <c r="AQ36" s="64">
        <v>0</v>
      </c>
      <c r="AR36" s="64">
        <v>0</v>
      </c>
      <c r="AS36" s="20">
        <v>0</v>
      </c>
      <c r="AT36" s="20">
        <v>0</v>
      </c>
      <c r="AU36" s="20">
        <v>0</v>
      </c>
      <c r="AV36" s="20">
        <v>0</v>
      </c>
      <c r="AW36" s="20">
        <v>0</v>
      </c>
      <c r="AX36" s="20">
        <v>0</v>
      </c>
      <c r="AY36" s="20">
        <v>0</v>
      </c>
      <c r="AZ36" s="20">
        <v>0</v>
      </c>
      <c r="BA36" s="64">
        <v>0</v>
      </c>
      <c r="BB36" s="64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0</v>
      </c>
      <c r="BI36" s="20">
        <v>0</v>
      </c>
      <c r="BJ36" s="20">
        <v>0</v>
      </c>
      <c r="BK36" s="20">
        <v>0</v>
      </c>
      <c r="BL36" s="20">
        <v>0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64">
        <v>0</v>
      </c>
      <c r="BV36" s="64">
        <v>0</v>
      </c>
      <c r="BW36" s="20">
        <v>0</v>
      </c>
      <c r="BX36" s="20">
        <v>0</v>
      </c>
      <c r="BY36" s="20">
        <v>0</v>
      </c>
      <c r="BZ36" s="20">
        <v>0</v>
      </c>
      <c r="CA36" s="20">
        <v>0</v>
      </c>
      <c r="CB36" s="20">
        <v>0</v>
      </c>
      <c r="CC36" s="20">
        <v>0</v>
      </c>
      <c r="CD36" s="20">
        <v>0</v>
      </c>
      <c r="CE36" s="20">
        <v>0</v>
      </c>
      <c r="CF36" s="20">
        <v>0</v>
      </c>
      <c r="CG36" s="20" t="s">
        <v>49</v>
      </c>
      <c r="CH36" s="20" t="s">
        <v>49</v>
      </c>
      <c r="CI36" s="20" t="s">
        <v>49</v>
      </c>
      <c r="CJ36" s="20" t="s">
        <v>49</v>
      </c>
      <c r="CK36" s="20" t="s">
        <v>49</v>
      </c>
      <c r="CL36" s="20">
        <v>0</v>
      </c>
      <c r="CM36" s="20">
        <v>0</v>
      </c>
      <c r="CN36" s="20">
        <v>0</v>
      </c>
      <c r="CO36" s="20">
        <v>0</v>
      </c>
      <c r="CP36" s="20">
        <v>0</v>
      </c>
      <c r="CQ36" s="20">
        <v>0</v>
      </c>
      <c r="CR36" s="20">
        <v>0</v>
      </c>
      <c r="CS36" s="20">
        <v>0</v>
      </c>
      <c r="CT36" s="20">
        <v>0</v>
      </c>
      <c r="CU36" s="20">
        <v>0</v>
      </c>
      <c r="CV36" s="20" t="s">
        <v>49</v>
      </c>
    </row>
    <row r="37" spans="1:100" s="34" customFormat="1" outlineLevel="1">
      <c r="A37" s="136" t="s">
        <v>315</v>
      </c>
      <c r="B37" s="88" t="s">
        <v>85</v>
      </c>
      <c r="C37" s="75" t="s">
        <v>102</v>
      </c>
      <c r="D37" s="75" t="s">
        <v>49</v>
      </c>
      <c r="E37" s="75" t="s">
        <v>49</v>
      </c>
      <c r="F37" s="75" t="s">
        <v>49</v>
      </c>
      <c r="G37" s="75" t="s">
        <v>49</v>
      </c>
      <c r="H37" s="33" t="s">
        <v>49</v>
      </c>
      <c r="I37" s="33" t="s">
        <v>49</v>
      </c>
      <c r="J37" s="33" t="s">
        <v>49</v>
      </c>
      <c r="K37" s="33" t="s">
        <v>49</v>
      </c>
      <c r="L37" s="33" t="s">
        <v>49</v>
      </c>
      <c r="M37" s="33" t="s">
        <v>49</v>
      </c>
      <c r="N37" s="20">
        <v>0</v>
      </c>
      <c r="O37" s="64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64">
        <v>0</v>
      </c>
      <c r="AH37" s="64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64">
        <v>0</v>
      </c>
      <c r="AO37" s="64">
        <v>0</v>
      </c>
      <c r="AP37" s="64">
        <v>0</v>
      </c>
      <c r="AQ37" s="64">
        <v>0</v>
      </c>
      <c r="AR37" s="64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0</v>
      </c>
      <c r="AX37" s="20">
        <v>0</v>
      </c>
      <c r="AY37" s="20">
        <v>0</v>
      </c>
      <c r="AZ37" s="20">
        <v>0</v>
      </c>
      <c r="BA37" s="64">
        <v>0</v>
      </c>
      <c r="BB37" s="64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64">
        <v>0</v>
      </c>
      <c r="BV37" s="64">
        <v>0</v>
      </c>
      <c r="BW37" s="20">
        <v>0</v>
      </c>
      <c r="BX37" s="20">
        <v>0</v>
      </c>
      <c r="BY37" s="20">
        <v>0</v>
      </c>
      <c r="BZ37" s="20">
        <v>0</v>
      </c>
      <c r="CA37" s="20">
        <v>0</v>
      </c>
      <c r="CB37" s="20">
        <v>0</v>
      </c>
      <c r="CC37" s="20">
        <v>0</v>
      </c>
      <c r="CD37" s="20">
        <v>0</v>
      </c>
      <c r="CE37" s="20">
        <v>0</v>
      </c>
      <c r="CF37" s="20">
        <v>0</v>
      </c>
      <c r="CG37" s="20" t="s">
        <v>49</v>
      </c>
      <c r="CH37" s="20" t="s">
        <v>49</v>
      </c>
      <c r="CI37" s="20" t="s">
        <v>49</v>
      </c>
      <c r="CJ37" s="20" t="s">
        <v>49</v>
      </c>
      <c r="CK37" s="20" t="s">
        <v>49</v>
      </c>
      <c r="CL37" s="20">
        <v>0</v>
      </c>
      <c r="CM37" s="20">
        <v>0</v>
      </c>
      <c r="CN37" s="20">
        <v>0</v>
      </c>
      <c r="CO37" s="20">
        <v>0</v>
      </c>
      <c r="CP37" s="20">
        <v>0</v>
      </c>
      <c r="CQ37" s="20">
        <v>0</v>
      </c>
      <c r="CR37" s="20">
        <v>0</v>
      </c>
      <c r="CS37" s="20">
        <v>0</v>
      </c>
      <c r="CT37" s="20">
        <v>0</v>
      </c>
      <c r="CU37" s="20">
        <v>0</v>
      </c>
      <c r="CV37" s="20" t="s">
        <v>49</v>
      </c>
    </row>
    <row r="38" spans="1:100" s="34" customFormat="1">
      <c r="A38" s="136" t="s">
        <v>86</v>
      </c>
      <c r="B38" s="88" t="s">
        <v>87</v>
      </c>
      <c r="C38" s="75" t="s">
        <v>102</v>
      </c>
      <c r="D38" s="75" t="s">
        <v>49</v>
      </c>
      <c r="E38" s="75" t="s">
        <v>49</v>
      </c>
      <c r="F38" s="75" t="s">
        <v>49</v>
      </c>
      <c r="G38" s="75" t="s">
        <v>49</v>
      </c>
      <c r="H38" s="33" t="s">
        <v>49</v>
      </c>
      <c r="I38" s="33" t="s">
        <v>49</v>
      </c>
      <c r="J38" s="33" t="s">
        <v>49</v>
      </c>
      <c r="K38" s="33" t="s">
        <v>49</v>
      </c>
      <c r="L38" s="33" t="s">
        <v>49</v>
      </c>
      <c r="M38" s="33" t="s">
        <v>49</v>
      </c>
      <c r="N38" s="20">
        <f>N39+N40+N41+N42</f>
        <v>0</v>
      </c>
      <c r="O38" s="20">
        <f t="shared" ref="O38:BZ38" si="65">O39+O40+O41+O42</f>
        <v>50.788526955364119</v>
      </c>
      <c r="P38" s="20">
        <f t="shared" si="65"/>
        <v>107.16698940163735</v>
      </c>
      <c r="Q38" s="20">
        <f t="shared" si="65"/>
        <v>50.788526955364119</v>
      </c>
      <c r="R38" s="20">
        <f t="shared" si="65"/>
        <v>7.3542869553641221</v>
      </c>
      <c r="S38" s="20">
        <f t="shared" si="65"/>
        <v>93.068412201637358</v>
      </c>
      <c r="T38" s="20">
        <f t="shared" si="65"/>
        <v>43.434240000000003</v>
      </c>
      <c r="U38" s="20">
        <f t="shared" si="65"/>
        <v>0</v>
      </c>
      <c r="V38" s="20">
        <f t="shared" si="65"/>
        <v>0</v>
      </c>
      <c r="W38" s="20">
        <f t="shared" si="65"/>
        <v>21.888120958544551</v>
      </c>
      <c r="X38" s="20">
        <f t="shared" si="65"/>
        <v>21.546119041455448</v>
      </c>
      <c r="Y38" s="20">
        <f t="shared" si="65"/>
        <v>14.098577199999998</v>
      </c>
      <c r="Z38" s="20">
        <f t="shared" si="65"/>
        <v>0</v>
      </c>
      <c r="AA38" s="20">
        <f t="shared" si="65"/>
        <v>0</v>
      </c>
      <c r="AB38" s="20">
        <f t="shared" si="65"/>
        <v>13.1241772</v>
      </c>
      <c r="AC38" s="20">
        <f t="shared" si="65"/>
        <v>0.97439999999999971</v>
      </c>
      <c r="AD38" s="20">
        <f t="shared" si="65"/>
        <v>7.3542869553641221</v>
      </c>
      <c r="AE38" s="20">
        <f t="shared" si="65"/>
        <v>0</v>
      </c>
      <c r="AF38" s="20">
        <f t="shared" si="65"/>
        <v>0</v>
      </c>
      <c r="AG38" s="20">
        <f t="shared" si="65"/>
        <v>0</v>
      </c>
      <c r="AH38" s="20">
        <f t="shared" si="65"/>
        <v>7.3542869553641221</v>
      </c>
      <c r="AI38" s="20">
        <f t="shared" si="65"/>
        <v>74.761156351895366</v>
      </c>
      <c r="AJ38" s="20">
        <f t="shared" si="65"/>
        <v>0</v>
      </c>
      <c r="AK38" s="20">
        <f t="shared" si="65"/>
        <v>0</v>
      </c>
      <c r="AL38" s="20">
        <f t="shared" si="65"/>
        <v>0</v>
      </c>
      <c r="AM38" s="20">
        <f t="shared" si="65"/>
        <v>74.761156351895366</v>
      </c>
      <c r="AN38" s="20">
        <f t="shared" si="65"/>
        <v>0</v>
      </c>
      <c r="AO38" s="20">
        <f t="shared" si="65"/>
        <v>0</v>
      </c>
      <c r="AP38" s="20">
        <f t="shared" si="65"/>
        <v>0</v>
      </c>
      <c r="AQ38" s="20">
        <f t="shared" si="65"/>
        <v>0</v>
      </c>
      <c r="AR38" s="20">
        <f t="shared" si="65"/>
        <v>0</v>
      </c>
      <c r="AS38" s="20">
        <f t="shared" si="65"/>
        <v>4.0998312646511899</v>
      </c>
      <c r="AT38" s="20">
        <f t="shared" si="65"/>
        <v>0</v>
      </c>
      <c r="AU38" s="20">
        <f t="shared" si="65"/>
        <v>0</v>
      </c>
      <c r="AV38" s="20">
        <f t="shared" si="65"/>
        <v>0</v>
      </c>
      <c r="AW38" s="20">
        <f t="shared" si="65"/>
        <v>4.0998312646511899</v>
      </c>
      <c r="AX38" s="20">
        <f t="shared" si="65"/>
        <v>0</v>
      </c>
      <c r="AY38" s="20">
        <f t="shared" si="65"/>
        <v>0</v>
      </c>
      <c r="AZ38" s="20">
        <f t="shared" si="65"/>
        <v>0</v>
      </c>
      <c r="BA38" s="20">
        <f t="shared" si="65"/>
        <v>0</v>
      </c>
      <c r="BB38" s="20">
        <f t="shared" si="65"/>
        <v>0</v>
      </c>
      <c r="BC38" s="20">
        <f t="shared" si="65"/>
        <v>3.6833671617563279</v>
      </c>
      <c r="BD38" s="20">
        <f t="shared" si="65"/>
        <v>0</v>
      </c>
      <c r="BE38" s="20">
        <f t="shared" si="65"/>
        <v>0</v>
      </c>
      <c r="BF38" s="20">
        <f t="shared" si="65"/>
        <v>3.6833671617563279</v>
      </c>
      <c r="BG38" s="20">
        <f t="shared" si="65"/>
        <v>0</v>
      </c>
      <c r="BH38" s="20">
        <f t="shared" si="65"/>
        <v>0</v>
      </c>
      <c r="BI38" s="20">
        <f t="shared" si="65"/>
        <v>0</v>
      </c>
      <c r="BJ38" s="20">
        <f t="shared" si="65"/>
        <v>0</v>
      </c>
      <c r="BK38" s="20">
        <f t="shared" si="65"/>
        <v>0</v>
      </c>
      <c r="BL38" s="20">
        <f t="shared" si="65"/>
        <v>0</v>
      </c>
      <c r="BM38" s="20">
        <f t="shared" si="65"/>
        <v>3.3574044406777044</v>
      </c>
      <c r="BN38" s="20">
        <f t="shared" si="65"/>
        <v>0</v>
      </c>
      <c r="BO38" s="20">
        <f t="shared" si="65"/>
        <v>0</v>
      </c>
      <c r="BP38" s="20">
        <f t="shared" si="65"/>
        <v>3.3574044406777044</v>
      </c>
      <c r="BQ38" s="20">
        <f t="shared" si="65"/>
        <v>0</v>
      </c>
      <c r="BR38" s="20">
        <f t="shared" si="65"/>
        <v>0</v>
      </c>
      <c r="BS38" s="20">
        <f t="shared" si="65"/>
        <v>0</v>
      </c>
      <c r="BT38" s="20">
        <f t="shared" si="65"/>
        <v>0</v>
      </c>
      <c r="BU38" s="20">
        <f t="shared" si="65"/>
        <v>0</v>
      </c>
      <c r="BV38" s="20">
        <f t="shared" si="65"/>
        <v>0</v>
      </c>
      <c r="BW38" s="20">
        <f t="shared" si="65"/>
        <v>3.5058318660896033</v>
      </c>
      <c r="BX38" s="20">
        <f t="shared" si="65"/>
        <v>0</v>
      </c>
      <c r="BY38" s="20">
        <f t="shared" si="65"/>
        <v>0</v>
      </c>
      <c r="BZ38" s="20">
        <f t="shared" si="65"/>
        <v>0</v>
      </c>
      <c r="CA38" s="20">
        <f t="shared" ref="CA38:CF38" si="66">CA39+CA40+CA41+CA42</f>
        <v>3.5058318660896033</v>
      </c>
      <c r="CB38" s="20">
        <f t="shared" si="66"/>
        <v>3.6608211165671647</v>
      </c>
      <c r="CC38" s="20">
        <f t="shared" si="66"/>
        <v>0</v>
      </c>
      <c r="CD38" s="20">
        <f t="shared" si="66"/>
        <v>0</v>
      </c>
      <c r="CE38" s="20">
        <f t="shared" si="66"/>
        <v>3.6608211165671647</v>
      </c>
      <c r="CF38" s="20">
        <f t="shared" si="66"/>
        <v>0</v>
      </c>
      <c r="CG38" s="20" t="s">
        <v>49</v>
      </c>
      <c r="CH38" s="20" t="s">
        <v>49</v>
      </c>
      <c r="CI38" s="20" t="s">
        <v>49</v>
      </c>
      <c r="CJ38" s="20" t="s">
        <v>49</v>
      </c>
      <c r="CK38" s="20" t="s">
        <v>49</v>
      </c>
      <c r="CL38" s="20">
        <f t="shared" ref="CL38" si="67">CL39+CL40+CL41+CL42</f>
        <v>11.015108071931287</v>
      </c>
      <c r="CM38" s="20">
        <f t="shared" ref="CM38" si="68">CM39+CM40+CM41+CM42</f>
        <v>0</v>
      </c>
      <c r="CN38" s="20">
        <f t="shared" ref="CN38" si="69">CN39+CN40+CN41+CN42</f>
        <v>0</v>
      </c>
      <c r="CO38" s="20">
        <f t="shared" ref="CO38" si="70">CO39+CO40+CO41+CO42</f>
        <v>3.6608211165671647</v>
      </c>
      <c r="CP38" s="20">
        <f t="shared" ref="CP38" si="71">CP39+CP40+CP41+CP42</f>
        <v>7.3542869553641221</v>
      </c>
      <c r="CQ38" s="20">
        <f t="shared" ref="CQ38" si="72">CQ39+CQ40+CQ41+CQ42</f>
        <v>93.068412201637358</v>
      </c>
      <c r="CR38" s="20">
        <f t="shared" ref="CR38" si="73">CR39+CR40+CR41+CR42</f>
        <v>0</v>
      </c>
      <c r="CS38" s="20">
        <f t="shared" ref="CS38" si="74">CS39+CS40+CS41+CS42</f>
        <v>0</v>
      </c>
      <c r="CT38" s="20">
        <f t="shared" ref="CT38" si="75">CT39+CT40+CT41+CT42</f>
        <v>10.701592719001198</v>
      </c>
      <c r="CU38" s="20">
        <f t="shared" ref="CU38" si="76">CU39+CU40+CU41+CU42</f>
        <v>82.36681948263616</v>
      </c>
      <c r="CV38" s="20" t="s">
        <v>49</v>
      </c>
    </row>
    <row r="39" spans="1:100" s="34" customFormat="1">
      <c r="A39" s="136" t="s">
        <v>88</v>
      </c>
      <c r="B39" s="88" t="s">
        <v>89</v>
      </c>
      <c r="C39" s="75" t="s">
        <v>102</v>
      </c>
      <c r="D39" s="75" t="s">
        <v>49</v>
      </c>
      <c r="E39" s="75" t="s">
        <v>49</v>
      </c>
      <c r="F39" s="75" t="s">
        <v>49</v>
      </c>
      <c r="G39" s="75" t="s">
        <v>49</v>
      </c>
      <c r="H39" s="33" t="s">
        <v>49</v>
      </c>
      <c r="I39" s="33" t="s">
        <v>49</v>
      </c>
      <c r="J39" s="33" t="s">
        <v>49</v>
      </c>
      <c r="K39" s="33" t="s">
        <v>49</v>
      </c>
      <c r="L39" s="33" t="s">
        <v>49</v>
      </c>
      <c r="M39" s="33" t="s">
        <v>49</v>
      </c>
      <c r="N39" s="20">
        <v>0</v>
      </c>
      <c r="O39" s="64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64">
        <v>0</v>
      </c>
      <c r="AH39" s="64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64">
        <v>0</v>
      </c>
      <c r="AO39" s="64">
        <v>0</v>
      </c>
      <c r="AP39" s="64">
        <v>0</v>
      </c>
      <c r="AQ39" s="64">
        <v>0</v>
      </c>
      <c r="AR39" s="64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64">
        <v>0</v>
      </c>
      <c r="BB39" s="64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64">
        <v>0</v>
      </c>
      <c r="BV39" s="64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0</v>
      </c>
      <c r="CC39" s="20">
        <v>0</v>
      </c>
      <c r="CD39" s="20">
        <v>0</v>
      </c>
      <c r="CE39" s="20">
        <v>0</v>
      </c>
      <c r="CF39" s="20">
        <v>0</v>
      </c>
      <c r="CG39" s="20" t="s">
        <v>49</v>
      </c>
      <c r="CH39" s="20" t="s">
        <v>49</v>
      </c>
      <c r="CI39" s="20" t="s">
        <v>49</v>
      </c>
      <c r="CJ39" s="20" t="s">
        <v>49</v>
      </c>
      <c r="CK39" s="20" t="s">
        <v>49</v>
      </c>
      <c r="CL39" s="20">
        <v>0</v>
      </c>
      <c r="CM39" s="20">
        <v>0</v>
      </c>
      <c r="CN39" s="20">
        <v>0</v>
      </c>
      <c r="CO39" s="20">
        <v>0</v>
      </c>
      <c r="CP39" s="20">
        <v>0</v>
      </c>
      <c r="CQ39" s="20">
        <v>0</v>
      </c>
      <c r="CR39" s="20">
        <v>0</v>
      </c>
      <c r="CS39" s="20">
        <v>0</v>
      </c>
      <c r="CT39" s="20">
        <v>0</v>
      </c>
      <c r="CU39" s="20">
        <v>0</v>
      </c>
      <c r="CV39" s="20" t="s">
        <v>49</v>
      </c>
    </row>
    <row r="40" spans="1:100" s="34" customFormat="1" ht="25.5">
      <c r="A40" s="136" t="s">
        <v>90</v>
      </c>
      <c r="B40" s="88" t="s">
        <v>91</v>
      </c>
      <c r="C40" s="75" t="s">
        <v>102</v>
      </c>
      <c r="D40" s="75" t="s">
        <v>49</v>
      </c>
      <c r="E40" s="75" t="s">
        <v>49</v>
      </c>
      <c r="F40" s="75" t="s">
        <v>49</v>
      </c>
      <c r="G40" s="75" t="s">
        <v>49</v>
      </c>
      <c r="H40" s="33" t="s">
        <v>49</v>
      </c>
      <c r="I40" s="33" t="s">
        <v>49</v>
      </c>
      <c r="J40" s="33" t="s">
        <v>49</v>
      </c>
      <c r="K40" s="33" t="s">
        <v>49</v>
      </c>
      <c r="L40" s="33" t="s">
        <v>49</v>
      </c>
      <c r="M40" s="33" t="s">
        <v>49</v>
      </c>
      <c r="N40" s="20">
        <v>0</v>
      </c>
      <c r="O40" s="64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64">
        <v>0</v>
      </c>
      <c r="AH40" s="64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64">
        <v>0</v>
      </c>
      <c r="AO40" s="64">
        <v>0</v>
      </c>
      <c r="AP40" s="64">
        <v>0</v>
      </c>
      <c r="AQ40" s="64">
        <v>0</v>
      </c>
      <c r="AR40" s="64">
        <v>0</v>
      </c>
      <c r="AS40" s="20">
        <v>0</v>
      </c>
      <c r="AT40" s="20">
        <v>0</v>
      </c>
      <c r="AU40" s="20">
        <v>0</v>
      </c>
      <c r="AV40" s="20">
        <v>0</v>
      </c>
      <c r="AW40" s="20">
        <v>0</v>
      </c>
      <c r="AX40" s="20">
        <v>0</v>
      </c>
      <c r="AY40" s="20">
        <v>0</v>
      </c>
      <c r="AZ40" s="20">
        <v>0</v>
      </c>
      <c r="BA40" s="64">
        <v>0</v>
      </c>
      <c r="BB40" s="64">
        <v>0</v>
      </c>
      <c r="BC40" s="20">
        <v>0</v>
      </c>
      <c r="BD40" s="20">
        <v>0</v>
      </c>
      <c r="BE40" s="20">
        <v>0</v>
      </c>
      <c r="BF40" s="20">
        <v>0</v>
      </c>
      <c r="BG40" s="20">
        <v>0</v>
      </c>
      <c r="BH40" s="20">
        <v>0</v>
      </c>
      <c r="BI40" s="20">
        <v>0</v>
      </c>
      <c r="BJ40" s="20">
        <v>0</v>
      </c>
      <c r="BK40" s="20">
        <v>0</v>
      </c>
      <c r="BL40" s="20">
        <v>0</v>
      </c>
      <c r="BM40" s="20">
        <v>0</v>
      </c>
      <c r="BN40" s="20">
        <v>0</v>
      </c>
      <c r="BO40" s="20">
        <v>0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64">
        <v>0</v>
      </c>
      <c r="BV40" s="64">
        <v>0</v>
      </c>
      <c r="BW40" s="20">
        <v>0</v>
      </c>
      <c r="BX40" s="20">
        <v>0</v>
      </c>
      <c r="BY40" s="20">
        <v>0</v>
      </c>
      <c r="BZ40" s="20">
        <v>0</v>
      </c>
      <c r="CA40" s="20">
        <v>0</v>
      </c>
      <c r="CB40" s="20">
        <v>0</v>
      </c>
      <c r="CC40" s="20">
        <v>0</v>
      </c>
      <c r="CD40" s="20">
        <v>0</v>
      </c>
      <c r="CE40" s="20">
        <v>0</v>
      </c>
      <c r="CF40" s="20">
        <v>0</v>
      </c>
      <c r="CG40" s="20" t="s">
        <v>49</v>
      </c>
      <c r="CH40" s="20" t="s">
        <v>49</v>
      </c>
      <c r="CI40" s="20" t="s">
        <v>49</v>
      </c>
      <c r="CJ40" s="20" t="s">
        <v>49</v>
      </c>
      <c r="CK40" s="20" t="s">
        <v>49</v>
      </c>
      <c r="CL40" s="20">
        <v>0</v>
      </c>
      <c r="CM40" s="20">
        <v>0</v>
      </c>
      <c r="CN40" s="20">
        <v>0</v>
      </c>
      <c r="CO40" s="20">
        <v>0</v>
      </c>
      <c r="CP40" s="20">
        <v>0</v>
      </c>
      <c r="CQ40" s="20">
        <v>0</v>
      </c>
      <c r="CR40" s="20">
        <v>0</v>
      </c>
      <c r="CS40" s="20">
        <v>0</v>
      </c>
      <c r="CT40" s="20">
        <v>0</v>
      </c>
      <c r="CU40" s="20">
        <v>0</v>
      </c>
      <c r="CV40" s="20" t="s">
        <v>49</v>
      </c>
    </row>
    <row r="41" spans="1:100" s="34" customFormat="1">
      <c r="A41" s="136" t="s">
        <v>92</v>
      </c>
      <c r="B41" s="88" t="s">
        <v>93</v>
      </c>
      <c r="C41" s="75" t="s">
        <v>102</v>
      </c>
      <c r="D41" s="75" t="s">
        <v>49</v>
      </c>
      <c r="E41" s="75" t="s">
        <v>49</v>
      </c>
      <c r="F41" s="75" t="s">
        <v>49</v>
      </c>
      <c r="G41" s="75" t="s">
        <v>49</v>
      </c>
      <c r="H41" s="33" t="s">
        <v>49</v>
      </c>
      <c r="I41" s="33" t="s">
        <v>49</v>
      </c>
      <c r="J41" s="33" t="s">
        <v>49</v>
      </c>
      <c r="K41" s="33" t="s">
        <v>49</v>
      </c>
      <c r="L41" s="33" t="s">
        <v>49</v>
      </c>
      <c r="M41" s="33" t="s">
        <v>49</v>
      </c>
      <c r="N41" s="20">
        <v>0</v>
      </c>
      <c r="O41" s="64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64">
        <v>0</v>
      </c>
      <c r="AH41" s="64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64">
        <v>0</v>
      </c>
      <c r="AO41" s="64">
        <v>0</v>
      </c>
      <c r="AP41" s="64">
        <v>0</v>
      </c>
      <c r="AQ41" s="64">
        <v>0</v>
      </c>
      <c r="AR41" s="64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64">
        <v>0</v>
      </c>
      <c r="BB41" s="64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64">
        <v>0</v>
      </c>
      <c r="BV41" s="64">
        <v>0</v>
      </c>
      <c r="BW41" s="20">
        <v>0</v>
      </c>
      <c r="BX41" s="20">
        <v>0</v>
      </c>
      <c r="BY41" s="20">
        <v>0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 t="s">
        <v>49</v>
      </c>
      <c r="CH41" s="20" t="s">
        <v>49</v>
      </c>
      <c r="CI41" s="20" t="s">
        <v>49</v>
      </c>
      <c r="CJ41" s="20" t="s">
        <v>49</v>
      </c>
      <c r="CK41" s="20" t="s">
        <v>49</v>
      </c>
      <c r="CL41" s="20">
        <v>0</v>
      </c>
      <c r="CM41" s="20">
        <v>0</v>
      </c>
      <c r="CN41" s="20">
        <v>0</v>
      </c>
      <c r="CO41" s="20">
        <v>0</v>
      </c>
      <c r="CP41" s="20">
        <v>0</v>
      </c>
      <c r="CQ41" s="20">
        <v>0</v>
      </c>
      <c r="CR41" s="20">
        <v>0</v>
      </c>
      <c r="CS41" s="20">
        <v>0</v>
      </c>
      <c r="CT41" s="20">
        <v>0</v>
      </c>
      <c r="CU41" s="20">
        <v>0</v>
      </c>
      <c r="CV41" s="20" t="s">
        <v>49</v>
      </c>
    </row>
    <row r="42" spans="1:100" s="34" customFormat="1" ht="33" customHeight="1">
      <c r="A42" s="136" t="s">
        <v>94</v>
      </c>
      <c r="B42" s="88" t="s">
        <v>95</v>
      </c>
      <c r="C42" s="84" t="s">
        <v>102</v>
      </c>
      <c r="D42" s="75" t="s">
        <v>144</v>
      </c>
      <c r="E42" s="75">
        <v>2024</v>
      </c>
      <c r="F42" s="75">
        <v>2025</v>
      </c>
      <c r="G42" s="75">
        <v>2030</v>
      </c>
      <c r="H42" s="33" t="s">
        <v>49</v>
      </c>
      <c r="I42" s="33" t="s">
        <v>49</v>
      </c>
      <c r="J42" s="33" t="s">
        <v>49</v>
      </c>
      <c r="K42" s="33" t="s">
        <v>49</v>
      </c>
      <c r="L42" s="33" t="s">
        <v>49</v>
      </c>
      <c r="M42" s="33" t="s">
        <v>49</v>
      </c>
      <c r="N42" s="20">
        <f t="shared" ref="N42:AS42" si="77">SUM(N43:N55)</f>
        <v>0</v>
      </c>
      <c r="O42" s="20">
        <f t="shared" si="77"/>
        <v>50.788526955364119</v>
      </c>
      <c r="P42" s="20">
        <f t="shared" si="77"/>
        <v>107.16698940163735</v>
      </c>
      <c r="Q42" s="20">
        <f t="shared" si="77"/>
        <v>50.788526955364119</v>
      </c>
      <c r="R42" s="20">
        <f t="shared" si="77"/>
        <v>7.3542869553641221</v>
      </c>
      <c r="S42" s="20">
        <f t="shared" si="77"/>
        <v>93.068412201637358</v>
      </c>
      <c r="T42" s="20">
        <f t="shared" si="77"/>
        <v>43.434240000000003</v>
      </c>
      <c r="U42" s="20">
        <f t="shared" si="77"/>
        <v>0</v>
      </c>
      <c r="V42" s="20">
        <f t="shared" si="77"/>
        <v>0</v>
      </c>
      <c r="W42" s="20">
        <f t="shared" si="77"/>
        <v>21.888120958544551</v>
      </c>
      <c r="X42" s="20">
        <f t="shared" si="77"/>
        <v>21.546119041455448</v>
      </c>
      <c r="Y42" s="20">
        <f t="shared" si="77"/>
        <v>14.098577199999998</v>
      </c>
      <c r="Z42" s="20">
        <f t="shared" si="77"/>
        <v>0</v>
      </c>
      <c r="AA42" s="20">
        <f t="shared" si="77"/>
        <v>0</v>
      </c>
      <c r="AB42" s="20">
        <f t="shared" si="77"/>
        <v>13.1241772</v>
      </c>
      <c r="AC42" s="20">
        <f t="shared" si="77"/>
        <v>0.97439999999999971</v>
      </c>
      <c r="AD42" s="20">
        <f t="shared" si="77"/>
        <v>7.3542869553641221</v>
      </c>
      <c r="AE42" s="20">
        <f t="shared" si="77"/>
        <v>0</v>
      </c>
      <c r="AF42" s="20">
        <f t="shared" si="77"/>
        <v>0</v>
      </c>
      <c r="AG42" s="64">
        <f t="shared" si="77"/>
        <v>0</v>
      </c>
      <c r="AH42" s="64">
        <f t="shared" si="77"/>
        <v>7.3542869553641221</v>
      </c>
      <c r="AI42" s="20">
        <f t="shared" si="77"/>
        <v>74.761156351895366</v>
      </c>
      <c r="AJ42" s="20">
        <f t="shared" si="77"/>
        <v>0</v>
      </c>
      <c r="AK42" s="20">
        <f t="shared" si="77"/>
        <v>0</v>
      </c>
      <c r="AL42" s="20">
        <f t="shared" si="77"/>
        <v>0</v>
      </c>
      <c r="AM42" s="20">
        <f t="shared" si="77"/>
        <v>74.761156351895366</v>
      </c>
      <c r="AN42" s="64">
        <f t="shared" si="77"/>
        <v>0</v>
      </c>
      <c r="AO42" s="64">
        <f t="shared" si="77"/>
        <v>0</v>
      </c>
      <c r="AP42" s="64">
        <f t="shared" si="77"/>
        <v>0</v>
      </c>
      <c r="AQ42" s="64">
        <f t="shared" si="77"/>
        <v>0</v>
      </c>
      <c r="AR42" s="64">
        <f t="shared" si="77"/>
        <v>0</v>
      </c>
      <c r="AS42" s="20">
        <f t="shared" si="77"/>
        <v>4.0998312646511899</v>
      </c>
      <c r="AT42" s="20">
        <f t="shared" ref="AT42:BY42" si="78">SUM(AT43:AT55)</f>
        <v>0</v>
      </c>
      <c r="AU42" s="20">
        <f t="shared" si="78"/>
        <v>0</v>
      </c>
      <c r="AV42" s="20">
        <f t="shared" si="78"/>
        <v>0</v>
      </c>
      <c r="AW42" s="20">
        <f t="shared" si="78"/>
        <v>4.0998312646511899</v>
      </c>
      <c r="AX42" s="20">
        <f t="shared" si="78"/>
        <v>0</v>
      </c>
      <c r="AY42" s="20">
        <f t="shared" si="78"/>
        <v>0</v>
      </c>
      <c r="AZ42" s="20">
        <f t="shared" si="78"/>
        <v>0</v>
      </c>
      <c r="BA42" s="64">
        <f t="shared" si="78"/>
        <v>0</v>
      </c>
      <c r="BB42" s="64">
        <f t="shared" si="78"/>
        <v>0</v>
      </c>
      <c r="BC42" s="20">
        <f t="shared" si="78"/>
        <v>3.6833671617563279</v>
      </c>
      <c r="BD42" s="20">
        <f t="shared" si="78"/>
        <v>0</v>
      </c>
      <c r="BE42" s="20">
        <f t="shared" si="78"/>
        <v>0</v>
      </c>
      <c r="BF42" s="20">
        <f t="shared" si="78"/>
        <v>3.6833671617563279</v>
      </c>
      <c r="BG42" s="20">
        <f t="shared" si="78"/>
        <v>0</v>
      </c>
      <c r="BH42" s="20">
        <f t="shared" si="78"/>
        <v>0</v>
      </c>
      <c r="BI42" s="20">
        <f t="shared" si="78"/>
        <v>0</v>
      </c>
      <c r="BJ42" s="20">
        <f t="shared" si="78"/>
        <v>0</v>
      </c>
      <c r="BK42" s="20">
        <f t="shared" si="78"/>
        <v>0</v>
      </c>
      <c r="BL42" s="20">
        <f t="shared" si="78"/>
        <v>0</v>
      </c>
      <c r="BM42" s="20">
        <f t="shared" si="78"/>
        <v>3.3574044406777044</v>
      </c>
      <c r="BN42" s="20">
        <f t="shared" si="78"/>
        <v>0</v>
      </c>
      <c r="BO42" s="20">
        <f t="shared" si="78"/>
        <v>0</v>
      </c>
      <c r="BP42" s="20">
        <f t="shared" si="78"/>
        <v>3.3574044406777044</v>
      </c>
      <c r="BQ42" s="20">
        <f t="shared" si="78"/>
        <v>0</v>
      </c>
      <c r="BR42" s="20">
        <f t="shared" si="78"/>
        <v>0</v>
      </c>
      <c r="BS42" s="20">
        <f t="shared" si="78"/>
        <v>0</v>
      </c>
      <c r="BT42" s="20">
        <f t="shared" si="78"/>
        <v>0</v>
      </c>
      <c r="BU42" s="64">
        <f t="shared" si="78"/>
        <v>0</v>
      </c>
      <c r="BV42" s="64">
        <f t="shared" si="78"/>
        <v>0</v>
      </c>
      <c r="BW42" s="20">
        <f t="shared" si="78"/>
        <v>3.5058318660896033</v>
      </c>
      <c r="BX42" s="20">
        <f t="shared" si="78"/>
        <v>0</v>
      </c>
      <c r="BY42" s="20">
        <f t="shared" si="78"/>
        <v>0</v>
      </c>
      <c r="BZ42" s="20">
        <f t="shared" ref="BZ42:CF42" si="79">SUM(BZ43:BZ55)</f>
        <v>0</v>
      </c>
      <c r="CA42" s="20">
        <f t="shared" si="79"/>
        <v>3.5058318660896033</v>
      </c>
      <c r="CB42" s="20">
        <f t="shared" si="79"/>
        <v>3.6608211165671647</v>
      </c>
      <c r="CC42" s="20">
        <f t="shared" si="79"/>
        <v>0</v>
      </c>
      <c r="CD42" s="20">
        <f t="shared" si="79"/>
        <v>0</v>
      </c>
      <c r="CE42" s="20">
        <f t="shared" si="79"/>
        <v>3.6608211165671647</v>
      </c>
      <c r="CF42" s="20">
        <f t="shared" si="79"/>
        <v>0</v>
      </c>
      <c r="CG42" s="20" t="s">
        <v>49</v>
      </c>
      <c r="CH42" s="20" t="s">
        <v>49</v>
      </c>
      <c r="CI42" s="20" t="s">
        <v>49</v>
      </c>
      <c r="CJ42" s="20" t="s">
        <v>49</v>
      </c>
      <c r="CK42" s="20" t="s">
        <v>49</v>
      </c>
      <c r="CL42" s="20">
        <f t="shared" ref="CL42:CU42" si="80">SUM(CL43:CL55)</f>
        <v>11.015108071931287</v>
      </c>
      <c r="CM42" s="20">
        <f t="shared" si="80"/>
        <v>0</v>
      </c>
      <c r="CN42" s="20">
        <f t="shared" si="80"/>
        <v>0</v>
      </c>
      <c r="CO42" s="20">
        <f t="shared" si="80"/>
        <v>3.6608211165671647</v>
      </c>
      <c r="CP42" s="20">
        <f t="shared" si="80"/>
        <v>7.3542869553641221</v>
      </c>
      <c r="CQ42" s="20">
        <f t="shared" si="80"/>
        <v>93.068412201637358</v>
      </c>
      <c r="CR42" s="20">
        <f t="shared" si="80"/>
        <v>0</v>
      </c>
      <c r="CS42" s="20">
        <f t="shared" si="80"/>
        <v>0</v>
      </c>
      <c r="CT42" s="20">
        <f t="shared" si="80"/>
        <v>10.701592719001198</v>
      </c>
      <c r="CU42" s="20">
        <f t="shared" si="80"/>
        <v>82.36681948263616</v>
      </c>
      <c r="CV42" s="20" t="s">
        <v>49</v>
      </c>
    </row>
    <row r="43" spans="1:100" s="26" customFormat="1">
      <c r="A43" s="123" t="s">
        <v>94</v>
      </c>
      <c r="B43" s="89" t="s">
        <v>225</v>
      </c>
      <c r="C43" s="87" t="s">
        <v>242</v>
      </c>
      <c r="D43" s="76" t="s">
        <v>48</v>
      </c>
      <c r="E43" s="76">
        <v>2024</v>
      </c>
      <c r="F43" s="76">
        <v>2025</v>
      </c>
      <c r="G43" s="76">
        <v>2025</v>
      </c>
      <c r="H43" s="127" t="s">
        <v>49</v>
      </c>
      <c r="I43" s="127" t="s">
        <v>49</v>
      </c>
      <c r="J43" s="127" t="s">
        <v>49</v>
      </c>
      <c r="K43" s="127" t="s">
        <v>49</v>
      </c>
      <c r="L43" s="127" t="s">
        <v>49</v>
      </c>
      <c r="M43" s="127" t="s">
        <v>49</v>
      </c>
      <c r="N43" s="21">
        <v>0</v>
      </c>
      <c r="O43" s="65">
        <f t="shared" ref="O43:O46" si="81">N43+Q43</f>
        <v>3.1942869553641229</v>
      </c>
      <c r="P43" s="21">
        <f t="shared" ref="P43:P46" si="82">S43+N43+Y43</f>
        <v>2.8123702307629097</v>
      </c>
      <c r="Q43" s="21">
        <f t="shared" ref="Q43:Q46" si="83">T43+AD43+AN43+AX43+BH43+BR43</f>
        <v>3.1942869553641229</v>
      </c>
      <c r="R43" s="21">
        <f t="shared" ref="R43:R46" si="84">Q43-T43</f>
        <v>1.6342869553641228</v>
      </c>
      <c r="S43" s="21">
        <f t="shared" ref="S43:S46" si="85">AI43+AS43+BC43+BM43+BW43+CB43</f>
        <v>1.4625930307629098</v>
      </c>
      <c r="T43" s="21">
        <f t="shared" ref="T43:T46" si="86">U43+V43+W43+X43</f>
        <v>1.56</v>
      </c>
      <c r="U43" s="21">
        <v>0</v>
      </c>
      <c r="V43" s="21">
        <v>0</v>
      </c>
      <c r="W43" s="130">
        <v>1.4705209585445522</v>
      </c>
      <c r="X43" s="21">
        <v>8.9479041455447828E-2</v>
      </c>
      <c r="Y43" s="21">
        <f t="shared" ref="Y43:Y55" si="87">Z43+AA43+AB43+AC43</f>
        <v>1.3497771999999999</v>
      </c>
      <c r="Z43" s="21">
        <v>0</v>
      </c>
      <c r="AA43" s="21">
        <v>0</v>
      </c>
      <c r="AB43" s="21">
        <v>1.3497771999999999</v>
      </c>
      <c r="AC43" s="21">
        <v>0</v>
      </c>
      <c r="AD43" s="21">
        <f t="shared" ref="AD43:AD55" si="88">AE43+AF43+AG43+AH43</f>
        <v>1.6342869553641228</v>
      </c>
      <c r="AE43" s="21">
        <v>0</v>
      </c>
      <c r="AF43" s="21">
        <v>0</v>
      </c>
      <c r="AG43" s="65">
        <v>0</v>
      </c>
      <c r="AH43" s="65">
        <v>1.6342869553641228</v>
      </c>
      <c r="AI43" s="21">
        <f t="shared" ref="AI43:AI55" si="89">AJ43+AK43+AL43+AM43</f>
        <v>1.4625930307629098</v>
      </c>
      <c r="AJ43" s="21">
        <v>0</v>
      </c>
      <c r="AK43" s="21">
        <v>0</v>
      </c>
      <c r="AL43" s="21">
        <v>0</v>
      </c>
      <c r="AM43" s="21">
        <v>1.4625930307629098</v>
      </c>
      <c r="AN43" s="65">
        <f t="shared" ref="AN43:AN55" si="90">AO43+AP43+AQ43+AR43</f>
        <v>0</v>
      </c>
      <c r="AO43" s="65">
        <v>0</v>
      </c>
      <c r="AP43" s="65">
        <v>0</v>
      </c>
      <c r="AQ43" s="65">
        <v>0</v>
      </c>
      <c r="AR43" s="65">
        <f t="shared" ref="AR43:AR46" si="91">AQ43*20%</f>
        <v>0</v>
      </c>
      <c r="AS43" s="21">
        <f t="shared" ref="AS43:AS55" si="92">AT43+AU43+AV43+AW43</f>
        <v>0</v>
      </c>
      <c r="AT43" s="21">
        <v>0</v>
      </c>
      <c r="AU43" s="21">
        <v>0</v>
      </c>
      <c r="AV43" s="21">
        <v>0</v>
      </c>
      <c r="AW43" s="21">
        <f t="shared" ref="AW43:AW46" si="93">AV43*20%</f>
        <v>0</v>
      </c>
      <c r="AX43" s="21">
        <f t="shared" ref="AX43:AX55" si="94">AY43+AZ43+BA43+BB43</f>
        <v>0</v>
      </c>
      <c r="AY43" s="21">
        <v>0</v>
      </c>
      <c r="AZ43" s="21">
        <v>0</v>
      </c>
      <c r="BA43" s="65">
        <v>0</v>
      </c>
      <c r="BB43" s="65">
        <f t="shared" ref="BB43:BB46" si="95">BA43*20%</f>
        <v>0</v>
      </c>
      <c r="BC43" s="21">
        <f t="shared" ref="BC43:BC55" si="96">BD43+BE43+BF43+BG43</f>
        <v>0</v>
      </c>
      <c r="BD43" s="21">
        <v>0</v>
      </c>
      <c r="BE43" s="21">
        <v>0</v>
      </c>
      <c r="BF43" s="21">
        <v>0</v>
      </c>
      <c r="BG43" s="21">
        <f t="shared" ref="BG43:BG46" si="97">BF43*20%</f>
        <v>0</v>
      </c>
      <c r="BH43" s="21">
        <f t="shared" ref="BH43:BH55" si="98">BI43+BJ43+BK43+BL43</f>
        <v>0</v>
      </c>
      <c r="BI43" s="21">
        <v>0</v>
      </c>
      <c r="BJ43" s="21">
        <v>0</v>
      </c>
      <c r="BK43" s="21">
        <v>0</v>
      </c>
      <c r="BL43" s="21">
        <f t="shared" ref="BL43:BL46" si="99">BK43*20%</f>
        <v>0</v>
      </c>
      <c r="BM43" s="21">
        <f t="shared" ref="BM43:BM55" si="100">BN43+BO43+BP43+BQ43</f>
        <v>0</v>
      </c>
      <c r="BN43" s="21">
        <v>0</v>
      </c>
      <c r="BO43" s="21">
        <v>0</v>
      </c>
      <c r="BP43" s="21">
        <v>0</v>
      </c>
      <c r="BQ43" s="21">
        <f t="shared" ref="BQ43:BQ46" si="101">BP43*20%</f>
        <v>0</v>
      </c>
      <c r="BR43" s="21">
        <f t="shared" ref="BR43:BR55" si="102">BS43+BT43+BU43+BV43</f>
        <v>0</v>
      </c>
      <c r="BS43" s="21">
        <v>0</v>
      </c>
      <c r="BT43" s="21">
        <v>0</v>
      </c>
      <c r="BU43" s="65">
        <v>0</v>
      </c>
      <c r="BV43" s="65">
        <f t="shared" ref="BV43:BV46" si="103">BU43*20%</f>
        <v>0</v>
      </c>
      <c r="BW43" s="21">
        <f t="shared" ref="BW43:BW55" si="104">BX43+BY43+BZ43+CA43</f>
        <v>0</v>
      </c>
      <c r="BX43" s="21">
        <v>0</v>
      </c>
      <c r="BY43" s="21">
        <v>0</v>
      </c>
      <c r="BZ43" s="21">
        <v>0</v>
      </c>
      <c r="CA43" s="21">
        <f t="shared" ref="CA43:CA46" si="105">BZ43*20%</f>
        <v>0</v>
      </c>
      <c r="CB43" s="21">
        <f t="shared" ref="CB43:CB55" si="106">CC43+CD43+CE43+CF43</f>
        <v>0</v>
      </c>
      <c r="CC43" s="21">
        <v>0</v>
      </c>
      <c r="CD43" s="21">
        <v>0</v>
      </c>
      <c r="CE43" s="21">
        <v>0</v>
      </c>
      <c r="CF43" s="21">
        <f t="shared" ref="CF43:CF46" si="107">CE43*20%</f>
        <v>0</v>
      </c>
      <c r="CG43" s="21" t="s">
        <v>49</v>
      </c>
      <c r="CH43" s="21" t="s">
        <v>49</v>
      </c>
      <c r="CI43" s="21" t="s">
        <v>49</v>
      </c>
      <c r="CJ43" s="21" t="s">
        <v>49</v>
      </c>
      <c r="CK43" s="21" t="s">
        <v>49</v>
      </c>
      <c r="CL43" s="21">
        <f t="shared" ref="CL43:CL46" si="108">CM43+CN43+CO43+CP43</f>
        <v>1.6342869553641228</v>
      </c>
      <c r="CM43" s="21">
        <v>0</v>
      </c>
      <c r="CN43" s="21">
        <v>0</v>
      </c>
      <c r="CO43" s="21">
        <f t="shared" ref="CO43:CO46" si="109">AG43+AQ43+BA43+BK43+BU43+CE43</f>
        <v>0</v>
      </c>
      <c r="CP43" s="21">
        <f t="shared" ref="CP43:CP46" si="110">AH43+AR43+BB43+BL43+BV43+CF43</f>
        <v>1.6342869553641228</v>
      </c>
      <c r="CQ43" s="21">
        <f t="shared" ref="CQ43:CQ46" si="111">CR43+CS43+CT43+CU43</f>
        <v>1.4625930307629098</v>
      </c>
      <c r="CR43" s="21">
        <v>0</v>
      </c>
      <c r="CS43" s="21">
        <v>0</v>
      </c>
      <c r="CT43" s="21">
        <f t="shared" ref="CT43:CT46" si="112">AL43+AV43+BF43+BP43+BZ43+CE43</f>
        <v>0</v>
      </c>
      <c r="CU43" s="21">
        <f t="shared" ref="CU43:CU46" si="113">AM43+AW43+BG43+BQ43+CA43+CF43</f>
        <v>1.4625930307629098</v>
      </c>
      <c r="CV43" s="127" t="s">
        <v>202</v>
      </c>
    </row>
    <row r="44" spans="1:100" s="26" customFormat="1">
      <c r="A44" s="123" t="s">
        <v>94</v>
      </c>
      <c r="B44" s="89" t="s">
        <v>318</v>
      </c>
      <c r="C44" s="87" t="s">
        <v>310</v>
      </c>
      <c r="D44" s="76" t="s">
        <v>48</v>
      </c>
      <c r="E44" s="76">
        <v>2024</v>
      </c>
      <c r="F44" s="76">
        <v>2024</v>
      </c>
      <c r="G44" s="76">
        <v>2025</v>
      </c>
      <c r="H44" s="135" t="s">
        <v>49</v>
      </c>
      <c r="I44" s="135" t="s">
        <v>49</v>
      </c>
      <c r="J44" s="135" t="s">
        <v>49</v>
      </c>
      <c r="K44" s="135" t="s">
        <v>49</v>
      </c>
      <c r="L44" s="135" t="s">
        <v>49</v>
      </c>
      <c r="M44" s="135" t="s">
        <v>49</v>
      </c>
      <c r="N44" s="21">
        <v>0</v>
      </c>
      <c r="O44" s="65">
        <f t="shared" ref="O44" si="114">N44+Q44</f>
        <v>18.433599999999998</v>
      </c>
      <c r="P44" s="21">
        <f t="shared" ref="P44" si="115">S44+N44+Y44</f>
        <v>18.433599999999998</v>
      </c>
      <c r="Q44" s="21">
        <f t="shared" ref="Q44" si="116">T44+AD44+AN44+AX44+BH44+BR44</f>
        <v>18.433599999999998</v>
      </c>
      <c r="R44" s="21">
        <f t="shared" ref="R44" si="117">Q44-T44</f>
        <v>0</v>
      </c>
      <c r="S44" s="21">
        <f t="shared" ref="S44" si="118">AI44+AS44+BC44+BM44+BW44+CB44</f>
        <v>11.390399999999998</v>
      </c>
      <c r="T44" s="21">
        <f t="shared" ref="T44" si="119">U44+V44+W44+X44</f>
        <v>18.433599999999998</v>
      </c>
      <c r="U44" s="21">
        <v>0</v>
      </c>
      <c r="V44" s="21">
        <v>0</v>
      </c>
      <c r="W44" s="134">
        <v>0</v>
      </c>
      <c r="X44" s="21">
        <v>18.433599999999998</v>
      </c>
      <c r="Y44" s="21">
        <f t="shared" ref="Y44" si="120">Z44+AA44+AB44+AC44</f>
        <v>7.0431999999999997</v>
      </c>
      <c r="Z44" s="21">
        <v>0</v>
      </c>
      <c r="AA44" s="21">
        <v>0</v>
      </c>
      <c r="AB44" s="21">
        <v>6.1360000000000001</v>
      </c>
      <c r="AC44" s="21">
        <v>0.90719999999999978</v>
      </c>
      <c r="AD44" s="21">
        <f t="shared" ref="AD44" si="121">AE44+AF44+AG44+AH44</f>
        <v>0</v>
      </c>
      <c r="AE44" s="21">
        <v>0</v>
      </c>
      <c r="AF44" s="21">
        <v>0</v>
      </c>
      <c r="AG44" s="65">
        <v>0</v>
      </c>
      <c r="AH44" s="65">
        <v>0</v>
      </c>
      <c r="AI44" s="21">
        <f t="shared" ref="AI44" si="122">AJ44+AK44+AL44+AM44</f>
        <v>11.390399999999998</v>
      </c>
      <c r="AJ44" s="21">
        <v>0</v>
      </c>
      <c r="AK44" s="21">
        <v>0</v>
      </c>
      <c r="AL44" s="21">
        <v>0</v>
      </c>
      <c r="AM44" s="21">
        <v>11.390399999999998</v>
      </c>
      <c r="AN44" s="65">
        <f t="shared" ref="AN44" si="123">AO44+AP44+AQ44+AR44</f>
        <v>0</v>
      </c>
      <c r="AO44" s="65">
        <v>0</v>
      </c>
      <c r="AP44" s="65">
        <v>0</v>
      </c>
      <c r="AQ44" s="65">
        <v>0</v>
      </c>
      <c r="AR44" s="65">
        <f t="shared" ref="AR44" si="124">AQ44*20%</f>
        <v>0</v>
      </c>
      <c r="AS44" s="21">
        <f t="shared" ref="AS44" si="125">AT44+AU44+AV44+AW44</f>
        <v>0</v>
      </c>
      <c r="AT44" s="21">
        <v>0</v>
      </c>
      <c r="AU44" s="21">
        <v>0</v>
      </c>
      <c r="AV44" s="21">
        <v>0</v>
      </c>
      <c r="AW44" s="21">
        <f t="shared" ref="AW44" si="126">AV44*20%</f>
        <v>0</v>
      </c>
      <c r="AX44" s="21">
        <f t="shared" ref="AX44" si="127">AY44+AZ44+BA44+BB44</f>
        <v>0</v>
      </c>
      <c r="AY44" s="21">
        <v>0</v>
      </c>
      <c r="AZ44" s="21">
        <v>0</v>
      </c>
      <c r="BA44" s="65">
        <v>0</v>
      </c>
      <c r="BB44" s="65">
        <f t="shared" ref="BB44" si="128">BA44*20%</f>
        <v>0</v>
      </c>
      <c r="BC44" s="21">
        <f t="shared" ref="BC44" si="129">BD44+BE44+BF44+BG44</f>
        <v>0</v>
      </c>
      <c r="BD44" s="21">
        <v>0</v>
      </c>
      <c r="BE44" s="21">
        <v>0</v>
      </c>
      <c r="BF44" s="21">
        <v>0</v>
      </c>
      <c r="BG44" s="21">
        <f t="shared" ref="BG44" si="130">BF44*20%</f>
        <v>0</v>
      </c>
      <c r="BH44" s="21">
        <f t="shared" ref="BH44" si="131">BI44+BJ44+BK44+BL44</f>
        <v>0</v>
      </c>
      <c r="BI44" s="21">
        <v>0</v>
      </c>
      <c r="BJ44" s="21">
        <v>0</v>
      </c>
      <c r="BK44" s="21">
        <v>0</v>
      </c>
      <c r="BL44" s="21">
        <f t="shared" ref="BL44" si="132">BK44*20%</f>
        <v>0</v>
      </c>
      <c r="BM44" s="21">
        <f t="shared" ref="BM44" si="133">BN44+BO44+BP44+BQ44</f>
        <v>0</v>
      </c>
      <c r="BN44" s="21">
        <v>0</v>
      </c>
      <c r="BO44" s="21">
        <v>0</v>
      </c>
      <c r="BP44" s="21">
        <v>0</v>
      </c>
      <c r="BQ44" s="21">
        <f t="shared" ref="BQ44" si="134">BP44*20%</f>
        <v>0</v>
      </c>
      <c r="BR44" s="21">
        <f t="shared" ref="BR44" si="135">BS44+BT44+BU44+BV44</f>
        <v>0</v>
      </c>
      <c r="BS44" s="21">
        <v>0</v>
      </c>
      <c r="BT44" s="21">
        <v>0</v>
      </c>
      <c r="BU44" s="65">
        <v>0</v>
      </c>
      <c r="BV44" s="65">
        <f t="shared" ref="BV44" si="136">BU44*20%</f>
        <v>0</v>
      </c>
      <c r="BW44" s="21">
        <f t="shared" ref="BW44" si="137">BX44+BY44+BZ44+CA44</f>
        <v>0</v>
      </c>
      <c r="BX44" s="21">
        <v>0</v>
      </c>
      <c r="BY44" s="21">
        <v>0</v>
      </c>
      <c r="BZ44" s="21">
        <v>0</v>
      </c>
      <c r="CA44" s="21">
        <f t="shared" ref="CA44" si="138">BZ44*20%</f>
        <v>0</v>
      </c>
      <c r="CB44" s="21">
        <f t="shared" ref="CB44" si="139">CC44+CD44+CE44+CF44</f>
        <v>0</v>
      </c>
      <c r="CC44" s="21">
        <v>0</v>
      </c>
      <c r="CD44" s="21">
        <v>0</v>
      </c>
      <c r="CE44" s="21">
        <v>0</v>
      </c>
      <c r="CF44" s="21">
        <f t="shared" ref="CF44" si="140">CE44*20%</f>
        <v>0</v>
      </c>
      <c r="CG44" s="21" t="s">
        <v>49</v>
      </c>
      <c r="CH44" s="21" t="s">
        <v>49</v>
      </c>
      <c r="CI44" s="21" t="s">
        <v>49</v>
      </c>
      <c r="CJ44" s="21" t="s">
        <v>49</v>
      </c>
      <c r="CK44" s="21" t="s">
        <v>49</v>
      </c>
      <c r="CL44" s="21">
        <f t="shared" ref="CL44" si="141">CM44+CN44+CO44+CP44</f>
        <v>0</v>
      </c>
      <c r="CM44" s="21">
        <v>0</v>
      </c>
      <c r="CN44" s="21">
        <v>0</v>
      </c>
      <c r="CO44" s="21">
        <f t="shared" ref="CO44" si="142">AG44+AQ44+BA44+BK44+BU44+CE44</f>
        <v>0</v>
      </c>
      <c r="CP44" s="21">
        <f t="shared" ref="CP44" si="143">AH44+AR44+BB44+BL44+BV44+CF44</f>
        <v>0</v>
      </c>
      <c r="CQ44" s="21">
        <f t="shared" ref="CQ44" si="144">CR44+CS44+CT44+CU44</f>
        <v>11.390399999999998</v>
      </c>
      <c r="CR44" s="21">
        <v>0</v>
      </c>
      <c r="CS44" s="21">
        <v>0</v>
      </c>
      <c r="CT44" s="21">
        <f t="shared" ref="CT44" si="145">AL44+AV44+BF44+BP44+BZ44+CE44</f>
        <v>0</v>
      </c>
      <c r="CU44" s="21">
        <f t="shared" ref="CU44" si="146">AM44+AW44+BG44+BQ44+CA44+CF44</f>
        <v>11.390399999999998</v>
      </c>
      <c r="CV44" s="135" t="s">
        <v>305</v>
      </c>
    </row>
    <row r="45" spans="1:100" s="26" customFormat="1">
      <c r="A45" s="123" t="s">
        <v>94</v>
      </c>
      <c r="B45" s="89" t="s">
        <v>226</v>
      </c>
      <c r="C45" s="87" t="s">
        <v>243</v>
      </c>
      <c r="D45" s="76" t="s">
        <v>144</v>
      </c>
      <c r="E45" s="76">
        <v>2025</v>
      </c>
      <c r="F45" s="76">
        <v>2025</v>
      </c>
      <c r="G45" s="76">
        <v>2025</v>
      </c>
      <c r="H45" s="127" t="s">
        <v>49</v>
      </c>
      <c r="I45" s="127" t="s">
        <v>49</v>
      </c>
      <c r="J45" s="127" t="s">
        <v>49</v>
      </c>
      <c r="K45" s="127" t="s">
        <v>49</v>
      </c>
      <c r="L45" s="127" t="s">
        <v>49</v>
      </c>
      <c r="M45" s="127" t="s">
        <v>49</v>
      </c>
      <c r="N45" s="21">
        <v>0</v>
      </c>
      <c r="O45" s="65">
        <f t="shared" si="81"/>
        <v>5.72</v>
      </c>
      <c r="P45" s="21">
        <f t="shared" si="82"/>
        <v>18.154640000000001</v>
      </c>
      <c r="Q45" s="21">
        <f t="shared" si="83"/>
        <v>5.72</v>
      </c>
      <c r="R45" s="21">
        <f t="shared" si="84"/>
        <v>5.72</v>
      </c>
      <c r="S45" s="21">
        <f t="shared" si="85"/>
        <v>18.154640000000001</v>
      </c>
      <c r="T45" s="21">
        <f t="shared" si="86"/>
        <v>0</v>
      </c>
      <c r="U45" s="21">
        <v>0</v>
      </c>
      <c r="V45" s="21">
        <v>0</v>
      </c>
      <c r="W45" s="130">
        <v>0</v>
      </c>
      <c r="X45" s="21">
        <v>0</v>
      </c>
      <c r="Y45" s="21">
        <f t="shared" si="87"/>
        <v>0</v>
      </c>
      <c r="Z45" s="21">
        <v>0</v>
      </c>
      <c r="AA45" s="21">
        <v>0</v>
      </c>
      <c r="AB45" s="21">
        <v>0</v>
      </c>
      <c r="AC45" s="21">
        <v>0</v>
      </c>
      <c r="AD45" s="21">
        <f t="shared" si="88"/>
        <v>5.72</v>
      </c>
      <c r="AE45" s="21">
        <v>0</v>
      </c>
      <c r="AF45" s="21">
        <v>0</v>
      </c>
      <c r="AG45" s="65">
        <v>0</v>
      </c>
      <c r="AH45" s="65">
        <v>5.72</v>
      </c>
      <c r="AI45" s="21">
        <f t="shared" si="89"/>
        <v>18.154640000000001</v>
      </c>
      <c r="AJ45" s="21">
        <v>0</v>
      </c>
      <c r="AK45" s="21">
        <v>0</v>
      </c>
      <c r="AL45" s="21">
        <v>0</v>
      </c>
      <c r="AM45" s="21">
        <v>18.154640000000001</v>
      </c>
      <c r="AN45" s="65">
        <f t="shared" si="90"/>
        <v>0</v>
      </c>
      <c r="AO45" s="65">
        <v>0</v>
      </c>
      <c r="AP45" s="65">
        <v>0</v>
      </c>
      <c r="AQ45" s="65">
        <v>0</v>
      </c>
      <c r="AR45" s="65">
        <f t="shared" si="91"/>
        <v>0</v>
      </c>
      <c r="AS45" s="21">
        <f t="shared" si="92"/>
        <v>0</v>
      </c>
      <c r="AT45" s="21">
        <v>0</v>
      </c>
      <c r="AU45" s="21">
        <v>0</v>
      </c>
      <c r="AV45" s="21">
        <v>0</v>
      </c>
      <c r="AW45" s="21">
        <f t="shared" si="93"/>
        <v>0</v>
      </c>
      <c r="AX45" s="21">
        <f t="shared" si="94"/>
        <v>0</v>
      </c>
      <c r="AY45" s="21">
        <v>0</v>
      </c>
      <c r="AZ45" s="21">
        <v>0</v>
      </c>
      <c r="BA45" s="65">
        <v>0</v>
      </c>
      <c r="BB45" s="65">
        <f t="shared" si="95"/>
        <v>0</v>
      </c>
      <c r="BC45" s="21">
        <f t="shared" si="96"/>
        <v>0</v>
      </c>
      <c r="BD45" s="21">
        <v>0</v>
      </c>
      <c r="BE45" s="21">
        <v>0</v>
      </c>
      <c r="BF45" s="21">
        <v>0</v>
      </c>
      <c r="BG45" s="21">
        <f t="shared" si="97"/>
        <v>0</v>
      </c>
      <c r="BH45" s="21">
        <f t="shared" si="98"/>
        <v>0</v>
      </c>
      <c r="BI45" s="21">
        <v>0</v>
      </c>
      <c r="BJ45" s="21">
        <v>0</v>
      </c>
      <c r="BK45" s="21">
        <v>0</v>
      </c>
      <c r="BL45" s="21">
        <f t="shared" si="99"/>
        <v>0</v>
      </c>
      <c r="BM45" s="21">
        <f t="shared" si="100"/>
        <v>0</v>
      </c>
      <c r="BN45" s="21">
        <v>0</v>
      </c>
      <c r="BO45" s="21">
        <v>0</v>
      </c>
      <c r="BP45" s="21">
        <v>0</v>
      </c>
      <c r="BQ45" s="21">
        <f t="shared" si="101"/>
        <v>0</v>
      </c>
      <c r="BR45" s="21">
        <f t="shared" si="102"/>
        <v>0</v>
      </c>
      <c r="BS45" s="21">
        <v>0</v>
      </c>
      <c r="BT45" s="21">
        <v>0</v>
      </c>
      <c r="BU45" s="65">
        <v>0</v>
      </c>
      <c r="BV45" s="65">
        <f t="shared" si="103"/>
        <v>0</v>
      </c>
      <c r="BW45" s="21">
        <f t="shared" si="104"/>
        <v>0</v>
      </c>
      <c r="BX45" s="21">
        <v>0</v>
      </c>
      <c r="BY45" s="21">
        <v>0</v>
      </c>
      <c r="BZ45" s="21">
        <v>0</v>
      </c>
      <c r="CA45" s="21">
        <f t="shared" si="105"/>
        <v>0</v>
      </c>
      <c r="CB45" s="21">
        <f t="shared" si="106"/>
        <v>0</v>
      </c>
      <c r="CC45" s="21">
        <v>0</v>
      </c>
      <c r="CD45" s="21">
        <v>0</v>
      </c>
      <c r="CE45" s="21">
        <v>0</v>
      </c>
      <c r="CF45" s="21">
        <f t="shared" si="107"/>
        <v>0</v>
      </c>
      <c r="CG45" s="21" t="s">
        <v>49</v>
      </c>
      <c r="CH45" s="21" t="s">
        <v>49</v>
      </c>
      <c r="CI45" s="21" t="s">
        <v>49</v>
      </c>
      <c r="CJ45" s="21" t="s">
        <v>49</v>
      </c>
      <c r="CK45" s="21" t="s">
        <v>49</v>
      </c>
      <c r="CL45" s="21">
        <f t="shared" si="108"/>
        <v>5.72</v>
      </c>
      <c r="CM45" s="21">
        <v>0</v>
      </c>
      <c r="CN45" s="21">
        <v>0</v>
      </c>
      <c r="CO45" s="21">
        <f t="shared" si="109"/>
        <v>0</v>
      </c>
      <c r="CP45" s="21">
        <f t="shared" si="110"/>
        <v>5.72</v>
      </c>
      <c r="CQ45" s="21">
        <f t="shared" si="111"/>
        <v>18.154640000000001</v>
      </c>
      <c r="CR45" s="21">
        <v>0</v>
      </c>
      <c r="CS45" s="21">
        <v>0</v>
      </c>
      <c r="CT45" s="21">
        <f t="shared" si="112"/>
        <v>0</v>
      </c>
      <c r="CU45" s="21">
        <f t="shared" si="113"/>
        <v>18.154640000000001</v>
      </c>
      <c r="CV45" s="127" t="s">
        <v>297</v>
      </c>
    </row>
    <row r="46" spans="1:100" s="26" customFormat="1" ht="25.5">
      <c r="A46" s="123" t="s">
        <v>94</v>
      </c>
      <c r="B46" s="89" t="s">
        <v>227</v>
      </c>
      <c r="C46" s="87" t="s">
        <v>244</v>
      </c>
      <c r="D46" s="76" t="s">
        <v>48</v>
      </c>
      <c r="E46" s="76">
        <v>2024</v>
      </c>
      <c r="F46" s="76">
        <v>2024</v>
      </c>
      <c r="G46" s="76">
        <v>2025</v>
      </c>
      <c r="H46" s="127" t="s">
        <v>49</v>
      </c>
      <c r="I46" s="127" t="s">
        <v>49</v>
      </c>
      <c r="J46" s="127" t="s">
        <v>49</v>
      </c>
      <c r="K46" s="127" t="s">
        <v>49</v>
      </c>
      <c r="L46" s="127" t="s">
        <v>49</v>
      </c>
      <c r="M46" s="127" t="s">
        <v>49</v>
      </c>
      <c r="N46" s="21">
        <v>0</v>
      </c>
      <c r="O46" s="65">
        <f t="shared" si="81"/>
        <v>23.440640000000002</v>
      </c>
      <c r="P46" s="21">
        <f t="shared" si="82"/>
        <v>23.440640000000002</v>
      </c>
      <c r="Q46" s="21">
        <f t="shared" si="83"/>
        <v>23.440640000000002</v>
      </c>
      <c r="R46" s="21">
        <f t="shared" si="84"/>
        <v>0</v>
      </c>
      <c r="S46" s="21">
        <f t="shared" si="85"/>
        <v>17.735040000000001</v>
      </c>
      <c r="T46" s="21">
        <f t="shared" si="86"/>
        <v>23.440640000000002</v>
      </c>
      <c r="U46" s="21">
        <v>0</v>
      </c>
      <c r="V46" s="21">
        <v>0</v>
      </c>
      <c r="W46" s="130">
        <v>20.4176</v>
      </c>
      <c r="X46" s="21">
        <v>3.0230400000000008</v>
      </c>
      <c r="Y46" s="21">
        <f t="shared" si="87"/>
        <v>5.7055999999999996</v>
      </c>
      <c r="Z46" s="21">
        <v>0</v>
      </c>
      <c r="AA46" s="21">
        <v>0</v>
      </c>
      <c r="AB46" s="21">
        <v>5.6383999999999999</v>
      </c>
      <c r="AC46" s="21">
        <v>6.7199999999999968E-2</v>
      </c>
      <c r="AD46" s="21">
        <f t="shared" si="88"/>
        <v>0</v>
      </c>
      <c r="AE46" s="21">
        <v>0</v>
      </c>
      <c r="AF46" s="21">
        <v>0</v>
      </c>
      <c r="AG46" s="65">
        <v>0</v>
      </c>
      <c r="AH46" s="65">
        <v>0</v>
      </c>
      <c r="AI46" s="21">
        <f t="shared" si="89"/>
        <v>17.735040000000001</v>
      </c>
      <c r="AJ46" s="21">
        <v>0</v>
      </c>
      <c r="AK46" s="21">
        <v>0</v>
      </c>
      <c r="AL46" s="21">
        <v>0</v>
      </c>
      <c r="AM46" s="21">
        <v>17.735040000000001</v>
      </c>
      <c r="AN46" s="65">
        <f t="shared" si="90"/>
        <v>0</v>
      </c>
      <c r="AO46" s="65">
        <v>0</v>
      </c>
      <c r="AP46" s="65">
        <v>0</v>
      </c>
      <c r="AQ46" s="65">
        <v>0</v>
      </c>
      <c r="AR46" s="65">
        <f t="shared" si="91"/>
        <v>0</v>
      </c>
      <c r="AS46" s="21">
        <f t="shared" si="92"/>
        <v>0</v>
      </c>
      <c r="AT46" s="21">
        <v>0</v>
      </c>
      <c r="AU46" s="21">
        <v>0</v>
      </c>
      <c r="AV46" s="21">
        <v>0</v>
      </c>
      <c r="AW46" s="21">
        <f t="shared" si="93"/>
        <v>0</v>
      </c>
      <c r="AX46" s="21">
        <f t="shared" si="94"/>
        <v>0</v>
      </c>
      <c r="AY46" s="21">
        <v>0</v>
      </c>
      <c r="AZ46" s="21">
        <v>0</v>
      </c>
      <c r="BA46" s="65">
        <v>0</v>
      </c>
      <c r="BB46" s="65">
        <f t="shared" si="95"/>
        <v>0</v>
      </c>
      <c r="BC46" s="21">
        <f t="shared" si="96"/>
        <v>0</v>
      </c>
      <c r="BD46" s="21">
        <v>0</v>
      </c>
      <c r="BE46" s="21">
        <v>0</v>
      </c>
      <c r="BF46" s="21">
        <v>0</v>
      </c>
      <c r="BG46" s="21">
        <f t="shared" si="97"/>
        <v>0</v>
      </c>
      <c r="BH46" s="21">
        <f t="shared" si="98"/>
        <v>0</v>
      </c>
      <c r="BI46" s="21">
        <v>0</v>
      </c>
      <c r="BJ46" s="21">
        <v>0</v>
      </c>
      <c r="BK46" s="21">
        <v>0</v>
      </c>
      <c r="BL46" s="21">
        <f t="shared" si="99"/>
        <v>0</v>
      </c>
      <c r="BM46" s="21">
        <f t="shared" si="100"/>
        <v>0</v>
      </c>
      <c r="BN46" s="21">
        <v>0</v>
      </c>
      <c r="BO46" s="21">
        <v>0</v>
      </c>
      <c r="BP46" s="21">
        <v>0</v>
      </c>
      <c r="BQ46" s="21">
        <f t="shared" si="101"/>
        <v>0</v>
      </c>
      <c r="BR46" s="21">
        <f t="shared" si="102"/>
        <v>0</v>
      </c>
      <c r="BS46" s="21">
        <v>0</v>
      </c>
      <c r="BT46" s="21">
        <v>0</v>
      </c>
      <c r="BU46" s="65">
        <v>0</v>
      </c>
      <c r="BV46" s="65">
        <f t="shared" si="103"/>
        <v>0</v>
      </c>
      <c r="BW46" s="21">
        <f t="shared" si="104"/>
        <v>0</v>
      </c>
      <c r="BX46" s="21">
        <v>0</v>
      </c>
      <c r="BY46" s="21">
        <v>0</v>
      </c>
      <c r="BZ46" s="21">
        <v>0</v>
      </c>
      <c r="CA46" s="21">
        <f t="shared" si="105"/>
        <v>0</v>
      </c>
      <c r="CB46" s="21">
        <f t="shared" si="106"/>
        <v>0</v>
      </c>
      <c r="CC46" s="21">
        <v>0</v>
      </c>
      <c r="CD46" s="21">
        <v>0</v>
      </c>
      <c r="CE46" s="21">
        <v>0</v>
      </c>
      <c r="CF46" s="21">
        <f t="shared" si="107"/>
        <v>0</v>
      </c>
      <c r="CG46" s="21" t="s">
        <v>49</v>
      </c>
      <c r="CH46" s="21" t="s">
        <v>49</v>
      </c>
      <c r="CI46" s="21" t="s">
        <v>49</v>
      </c>
      <c r="CJ46" s="21" t="s">
        <v>49</v>
      </c>
      <c r="CK46" s="21" t="s">
        <v>49</v>
      </c>
      <c r="CL46" s="21">
        <f t="shared" si="108"/>
        <v>0</v>
      </c>
      <c r="CM46" s="21">
        <v>0</v>
      </c>
      <c r="CN46" s="21">
        <v>0</v>
      </c>
      <c r="CO46" s="21">
        <f t="shared" si="109"/>
        <v>0</v>
      </c>
      <c r="CP46" s="21">
        <f t="shared" si="110"/>
        <v>0</v>
      </c>
      <c r="CQ46" s="21">
        <f t="shared" si="111"/>
        <v>17.735040000000001</v>
      </c>
      <c r="CR46" s="21">
        <v>0</v>
      </c>
      <c r="CS46" s="21">
        <v>0</v>
      </c>
      <c r="CT46" s="21">
        <f t="shared" si="112"/>
        <v>0</v>
      </c>
      <c r="CU46" s="21">
        <f t="shared" si="113"/>
        <v>17.735040000000001</v>
      </c>
      <c r="CV46" s="127" t="s">
        <v>305</v>
      </c>
    </row>
    <row r="47" spans="1:100" s="26" customFormat="1">
      <c r="A47" s="123" t="s">
        <v>94</v>
      </c>
      <c r="B47" s="131" t="s">
        <v>309</v>
      </c>
      <c r="C47" s="87" t="s">
        <v>264</v>
      </c>
      <c r="D47" s="76" t="s">
        <v>144</v>
      </c>
      <c r="E47" s="76">
        <v>2025</v>
      </c>
      <c r="F47" s="76" t="s">
        <v>49</v>
      </c>
      <c r="G47" s="76">
        <v>2025</v>
      </c>
      <c r="H47" s="127" t="s">
        <v>49</v>
      </c>
      <c r="I47" s="127" t="s">
        <v>49</v>
      </c>
      <c r="J47" s="127" t="s">
        <v>49</v>
      </c>
      <c r="K47" s="127" t="s">
        <v>49</v>
      </c>
      <c r="L47" s="127" t="s">
        <v>49</v>
      </c>
      <c r="M47" s="127" t="s">
        <v>49</v>
      </c>
      <c r="N47" s="21">
        <v>0</v>
      </c>
      <c r="O47" s="65">
        <f t="shared" ref="O47:O55" si="147">N47+Q47</f>
        <v>0</v>
      </c>
      <c r="P47" s="21">
        <f t="shared" ref="P47:P55" si="148">S47+N47+Y47</f>
        <v>16.330760000000001</v>
      </c>
      <c r="Q47" s="21">
        <f t="shared" ref="Q47:Q55" si="149">T47+AD47+AN47+AX47+BH47+BR47</f>
        <v>0</v>
      </c>
      <c r="R47" s="21">
        <f t="shared" ref="R47:R55" si="150">Q47-T47</f>
        <v>0</v>
      </c>
      <c r="S47" s="21">
        <f t="shared" ref="S47:S55" si="151">AI47+AS47+BC47+BM47+BW47+CB47</f>
        <v>16.330760000000001</v>
      </c>
      <c r="T47" s="21">
        <f t="shared" ref="T47:T55" si="152">U47+V47+W47+X47</f>
        <v>0</v>
      </c>
      <c r="U47" s="21">
        <v>0</v>
      </c>
      <c r="V47" s="21">
        <v>0</v>
      </c>
      <c r="W47" s="130">
        <v>0</v>
      </c>
      <c r="X47" s="21">
        <v>0</v>
      </c>
      <c r="Y47" s="21">
        <f t="shared" si="87"/>
        <v>0</v>
      </c>
      <c r="Z47" s="21">
        <v>0</v>
      </c>
      <c r="AA47" s="21">
        <v>0</v>
      </c>
      <c r="AB47" s="130">
        <v>0</v>
      </c>
      <c r="AC47" s="21">
        <v>0</v>
      </c>
      <c r="AD47" s="21">
        <f t="shared" si="88"/>
        <v>0</v>
      </c>
      <c r="AE47" s="21">
        <v>0</v>
      </c>
      <c r="AF47" s="21">
        <v>0</v>
      </c>
      <c r="AG47" s="130">
        <v>0</v>
      </c>
      <c r="AH47" s="21">
        <v>0</v>
      </c>
      <c r="AI47" s="21">
        <f t="shared" si="89"/>
        <v>16.330760000000001</v>
      </c>
      <c r="AJ47" s="21">
        <v>0</v>
      </c>
      <c r="AK47" s="21">
        <v>0</v>
      </c>
      <c r="AL47" s="130">
        <v>0</v>
      </c>
      <c r="AM47" s="21">
        <v>16.330760000000001</v>
      </c>
      <c r="AN47" s="21">
        <f t="shared" si="90"/>
        <v>0</v>
      </c>
      <c r="AO47" s="21">
        <v>0</v>
      </c>
      <c r="AP47" s="21">
        <v>0</v>
      </c>
      <c r="AQ47" s="130">
        <v>0</v>
      </c>
      <c r="AR47" s="21">
        <v>0</v>
      </c>
      <c r="AS47" s="21">
        <f t="shared" si="92"/>
        <v>0</v>
      </c>
      <c r="AT47" s="21">
        <v>0</v>
      </c>
      <c r="AU47" s="21">
        <v>0</v>
      </c>
      <c r="AV47" s="130">
        <v>0</v>
      </c>
      <c r="AW47" s="21">
        <v>0</v>
      </c>
      <c r="AX47" s="21">
        <f t="shared" si="94"/>
        <v>0</v>
      </c>
      <c r="AY47" s="21">
        <v>0</v>
      </c>
      <c r="AZ47" s="21">
        <v>0</v>
      </c>
      <c r="BA47" s="130">
        <v>0</v>
      </c>
      <c r="BB47" s="21">
        <v>0</v>
      </c>
      <c r="BC47" s="21">
        <f t="shared" si="96"/>
        <v>0</v>
      </c>
      <c r="BD47" s="21">
        <v>0</v>
      </c>
      <c r="BE47" s="21">
        <v>0</v>
      </c>
      <c r="BF47" s="130">
        <v>0</v>
      </c>
      <c r="BG47" s="21">
        <v>0</v>
      </c>
      <c r="BH47" s="21">
        <f t="shared" si="98"/>
        <v>0</v>
      </c>
      <c r="BI47" s="21">
        <v>0</v>
      </c>
      <c r="BJ47" s="21">
        <v>0</v>
      </c>
      <c r="BK47" s="130">
        <v>0</v>
      </c>
      <c r="BL47" s="21">
        <v>0</v>
      </c>
      <c r="BM47" s="21">
        <f t="shared" si="100"/>
        <v>0</v>
      </c>
      <c r="BN47" s="21">
        <v>0</v>
      </c>
      <c r="BO47" s="21">
        <v>0</v>
      </c>
      <c r="BP47" s="130">
        <v>0</v>
      </c>
      <c r="BQ47" s="21">
        <v>0</v>
      </c>
      <c r="BR47" s="21">
        <f t="shared" si="102"/>
        <v>0</v>
      </c>
      <c r="BS47" s="21">
        <v>0</v>
      </c>
      <c r="BT47" s="21">
        <v>0</v>
      </c>
      <c r="BU47" s="130">
        <v>0</v>
      </c>
      <c r="BV47" s="21">
        <v>0</v>
      </c>
      <c r="BW47" s="21">
        <f t="shared" si="104"/>
        <v>0</v>
      </c>
      <c r="BX47" s="21">
        <v>0</v>
      </c>
      <c r="BY47" s="21">
        <v>0</v>
      </c>
      <c r="BZ47" s="130">
        <v>0</v>
      </c>
      <c r="CA47" s="21">
        <v>0</v>
      </c>
      <c r="CB47" s="21">
        <f t="shared" si="106"/>
        <v>0</v>
      </c>
      <c r="CC47" s="21">
        <v>0</v>
      </c>
      <c r="CD47" s="21">
        <v>0</v>
      </c>
      <c r="CE47" s="130">
        <v>0</v>
      </c>
      <c r="CF47" s="21">
        <v>0</v>
      </c>
      <c r="CG47" s="21" t="s">
        <v>49</v>
      </c>
      <c r="CH47" s="21" t="s">
        <v>49</v>
      </c>
      <c r="CI47" s="21" t="s">
        <v>49</v>
      </c>
      <c r="CJ47" s="21" t="s">
        <v>49</v>
      </c>
      <c r="CK47" s="21" t="s">
        <v>49</v>
      </c>
      <c r="CL47" s="21">
        <f t="shared" ref="CL47:CL55" si="153">CM47+CN47+CO47+CP47</f>
        <v>0</v>
      </c>
      <c r="CM47" s="21">
        <v>0</v>
      </c>
      <c r="CN47" s="21">
        <v>0</v>
      </c>
      <c r="CO47" s="21">
        <f t="shared" ref="CO47:CO55" si="154">AG47+AQ47+BA47+BK47+BU47+CE47</f>
        <v>0</v>
      </c>
      <c r="CP47" s="21">
        <f t="shared" ref="CP47:CP55" si="155">AH47+AR47+BB47+BL47+BV47+CF47</f>
        <v>0</v>
      </c>
      <c r="CQ47" s="21">
        <f t="shared" ref="CQ47:CQ55" si="156">CR47+CS47+CT47+CU47</f>
        <v>16.330760000000001</v>
      </c>
      <c r="CR47" s="21">
        <v>0</v>
      </c>
      <c r="CS47" s="21">
        <v>0</v>
      </c>
      <c r="CT47" s="21">
        <f t="shared" ref="CT47:CT55" si="157">AL47+AV47+BF47+BP47+BZ47+CE47</f>
        <v>0</v>
      </c>
      <c r="CU47" s="21">
        <f t="shared" ref="CU47:CU55" si="158">AM47+AW47+BG47+BQ47+CA47+CF47</f>
        <v>16.330760000000001</v>
      </c>
      <c r="CV47" s="128" t="s">
        <v>303</v>
      </c>
    </row>
    <row r="48" spans="1:100" s="26" customFormat="1" ht="15.75" customHeight="1">
      <c r="A48" s="123" t="s">
        <v>94</v>
      </c>
      <c r="B48" s="131" t="s">
        <v>258</v>
      </c>
      <c r="C48" s="87" t="s">
        <v>265</v>
      </c>
      <c r="D48" s="76" t="s">
        <v>144</v>
      </c>
      <c r="E48" s="76">
        <v>2025</v>
      </c>
      <c r="F48" s="76" t="s">
        <v>49</v>
      </c>
      <c r="G48" s="76">
        <v>2025</v>
      </c>
      <c r="H48" s="127" t="s">
        <v>49</v>
      </c>
      <c r="I48" s="127" t="s">
        <v>49</v>
      </c>
      <c r="J48" s="127" t="s">
        <v>49</v>
      </c>
      <c r="K48" s="127" t="s">
        <v>49</v>
      </c>
      <c r="L48" s="127" t="s">
        <v>49</v>
      </c>
      <c r="M48" s="127" t="s">
        <v>49</v>
      </c>
      <c r="N48" s="21">
        <v>0</v>
      </c>
      <c r="O48" s="65">
        <f t="shared" si="147"/>
        <v>0</v>
      </c>
      <c r="P48" s="21">
        <f t="shared" si="148"/>
        <v>0.37045686543177997</v>
      </c>
      <c r="Q48" s="21">
        <f t="shared" si="149"/>
        <v>0</v>
      </c>
      <c r="R48" s="21">
        <f t="shared" si="150"/>
        <v>0</v>
      </c>
      <c r="S48" s="21">
        <f t="shared" si="151"/>
        <v>0.37045686543177997</v>
      </c>
      <c r="T48" s="21">
        <f t="shared" si="152"/>
        <v>0</v>
      </c>
      <c r="U48" s="21">
        <v>0</v>
      </c>
      <c r="V48" s="21">
        <v>0</v>
      </c>
      <c r="W48" s="130">
        <v>0</v>
      </c>
      <c r="X48" s="21">
        <v>0</v>
      </c>
      <c r="Y48" s="21">
        <f t="shared" si="87"/>
        <v>0</v>
      </c>
      <c r="Z48" s="21">
        <v>0</v>
      </c>
      <c r="AA48" s="21">
        <v>0</v>
      </c>
      <c r="AB48" s="130">
        <v>0</v>
      </c>
      <c r="AC48" s="21">
        <v>0</v>
      </c>
      <c r="AD48" s="21">
        <f t="shared" si="88"/>
        <v>0</v>
      </c>
      <c r="AE48" s="21">
        <v>0</v>
      </c>
      <c r="AF48" s="21">
        <v>0</v>
      </c>
      <c r="AG48" s="130">
        <v>0</v>
      </c>
      <c r="AH48" s="21">
        <v>0</v>
      </c>
      <c r="AI48" s="21">
        <f t="shared" si="89"/>
        <v>0.37045686543177997</v>
      </c>
      <c r="AJ48" s="21">
        <v>0</v>
      </c>
      <c r="AK48" s="21">
        <v>0</v>
      </c>
      <c r="AL48" s="130">
        <v>0</v>
      </c>
      <c r="AM48" s="21">
        <v>0.37045686543177997</v>
      </c>
      <c r="AN48" s="21">
        <f t="shared" si="90"/>
        <v>0</v>
      </c>
      <c r="AO48" s="21">
        <v>0</v>
      </c>
      <c r="AP48" s="21">
        <v>0</v>
      </c>
      <c r="AQ48" s="130">
        <v>0</v>
      </c>
      <c r="AR48" s="21">
        <v>0</v>
      </c>
      <c r="AS48" s="21">
        <f t="shared" si="92"/>
        <v>0</v>
      </c>
      <c r="AT48" s="21">
        <v>0</v>
      </c>
      <c r="AU48" s="21">
        <v>0</v>
      </c>
      <c r="AV48" s="130">
        <v>0</v>
      </c>
      <c r="AW48" s="21">
        <v>0</v>
      </c>
      <c r="AX48" s="21">
        <f t="shared" si="94"/>
        <v>0</v>
      </c>
      <c r="AY48" s="21">
        <v>0</v>
      </c>
      <c r="AZ48" s="21">
        <v>0</v>
      </c>
      <c r="BA48" s="130">
        <v>0</v>
      </c>
      <c r="BB48" s="21">
        <v>0</v>
      </c>
      <c r="BC48" s="21">
        <f t="shared" si="96"/>
        <v>0</v>
      </c>
      <c r="BD48" s="21">
        <v>0</v>
      </c>
      <c r="BE48" s="21">
        <v>0</v>
      </c>
      <c r="BF48" s="130">
        <v>0</v>
      </c>
      <c r="BG48" s="21">
        <v>0</v>
      </c>
      <c r="BH48" s="21">
        <f t="shared" si="98"/>
        <v>0</v>
      </c>
      <c r="BI48" s="21">
        <v>0</v>
      </c>
      <c r="BJ48" s="21">
        <v>0</v>
      </c>
      <c r="BK48" s="130">
        <v>0</v>
      </c>
      <c r="BL48" s="21">
        <v>0</v>
      </c>
      <c r="BM48" s="21">
        <f t="shared" si="100"/>
        <v>0</v>
      </c>
      <c r="BN48" s="21">
        <v>0</v>
      </c>
      <c r="BO48" s="21">
        <v>0</v>
      </c>
      <c r="BP48" s="130">
        <v>0</v>
      </c>
      <c r="BQ48" s="21">
        <v>0</v>
      </c>
      <c r="BR48" s="21">
        <f t="shared" si="102"/>
        <v>0</v>
      </c>
      <c r="BS48" s="21">
        <v>0</v>
      </c>
      <c r="BT48" s="21">
        <v>0</v>
      </c>
      <c r="BU48" s="130">
        <v>0</v>
      </c>
      <c r="BV48" s="21">
        <v>0</v>
      </c>
      <c r="BW48" s="21">
        <f t="shared" si="104"/>
        <v>0</v>
      </c>
      <c r="BX48" s="21">
        <v>0</v>
      </c>
      <c r="BY48" s="21">
        <v>0</v>
      </c>
      <c r="BZ48" s="130">
        <v>0</v>
      </c>
      <c r="CA48" s="21">
        <v>0</v>
      </c>
      <c r="CB48" s="21">
        <f t="shared" si="106"/>
        <v>0</v>
      </c>
      <c r="CC48" s="21">
        <v>0</v>
      </c>
      <c r="CD48" s="21">
        <v>0</v>
      </c>
      <c r="CE48" s="130">
        <v>0</v>
      </c>
      <c r="CF48" s="21">
        <v>0</v>
      </c>
      <c r="CG48" s="21" t="s">
        <v>49</v>
      </c>
      <c r="CH48" s="21" t="s">
        <v>49</v>
      </c>
      <c r="CI48" s="21" t="s">
        <v>49</v>
      </c>
      <c r="CJ48" s="21" t="s">
        <v>49</v>
      </c>
      <c r="CK48" s="21" t="s">
        <v>49</v>
      </c>
      <c r="CL48" s="21">
        <f t="shared" si="153"/>
        <v>0</v>
      </c>
      <c r="CM48" s="21">
        <v>0</v>
      </c>
      <c r="CN48" s="21">
        <v>0</v>
      </c>
      <c r="CO48" s="21">
        <f t="shared" si="154"/>
        <v>0</v>
      </c>
      <c r="CP48" s="21">
        <f t="shared" si="155"/>
        <v>0</v>
      </c>
      <c r="CQ48" s="21">
        <f t="shared" si="156"/>
        <v>0.37045686543177997</v>
      </c>
      <c r="CR48" s="21">
        <v>0</v>
      </c>
      <c r="CS48" s="21">
        <v>0</v>
      </c>
      <c r="CT48" s="21">
        <f t="shared" si="157"/>
        <v>0</v>
      </c>
      <c r="CU48" s="21">
        <f t="shared" si="158"/>
        <v>0.37045686543177997</v>
      </c>
      <c r="CV48" s="158" t="s">
        <v>304</v>
      </c>
    </row>
    <row r="49" spans="1:100" s="26" customFormat="1">
      <c r="A49" s="123" t="s">
        <v>94</v>
      </c>
      <c r="B49" s="131" t="s">
        <v>259</v>
      </c>
      <c r="C49" s="87" t="s">
        <v>266</v>
      </c>
      <c r="D49" s="76" t="s">
        <v>144</v>
      </c>
      <c r="E49" s="76">
        <v>2025</v>
      </c>
      <c r="F49" s="76" t="s">
        <v>49</v>
      </c>
      <c r="G49" s="76">
        <v>2025</v>
      </c>
      <c r="H49" s="127" t="s">
        <v>49</v>
      </c>
      <c r="I49" s="127" t="s">
        <v>49</v>
      </c>
      <c r="J49" s="127" t="s">
        <v>49</v>
      </c>
      <c r="K49" s="127" t="s">
        <v>49</v>
      </c>
      <c r="L49" s="127" t="s">
        <v>49</v>
      </c>
      <c r="M49" s="127" t="s">
        <v>49</v>
      </c>
      <c r="N49" s="21">
        <v>0</v>
      </c>
      <c r="O49" s="65">
        <f t="shared" si="147"/>
        <v>0</v>
      </c>
      <c r="P49" s="21">
        <f t="shared" si="148"/>
        <v>1.39083049012514</v>
      </c>
      <c r="Q49" s="21">
        <f t="shared" si="149"/>
        <v>0</v>
      </c>
      <c r="R49" s="21">
        <f t="shared" si="150"/>
        <v>0</v>
      </c>
      <c r="S49" s="21">
        <f t="shared" si="151"/>
        <v>1.39083049012514</v>
      </c>
      <c r="T49" s="21">
        <f t="shared" si="152"/>
        <v>0</v>
      </c>
      <c r="U49" s="21">
        <v>0</v>
      </c>
      <c r="V49" s="21">
        <v>0</v>
      </c>
      <c r="W49" s="130">
        <v>0</v>
      </c>
      <c r="X49" s="21">
        <v>0</v>
      </c>
      <c r="Y49" s="21">
        <f t="shared" si="87"/>
        <v>0</v>
      </c>
      <c r="Z49" s="21">
        <v>0</v>
      </c>
      <c r="AA49" s="21">
        <v>0</v>
      </c>
      <c r="AB49" s="130">
        <v>0</v>
      </c>
      <c r="AC49" s="21">
        <v>0</v>
      </c>
      <c r="AD49" s="21">
        <f t="shared" si="88"/>
        <v>0</v>
      </c>
      <c r="AE49" s="21">
        <v>0</v>
      </c>
      <c r="AF49" s="21">
        <v>0</v>
      </c>
      <c r="AG49" s="130">
        <v>0</v>
      </c>
      <c r="AH49" s="21">
        <v>0</v>
      </c>
      <c r="AI49" s="21">
        <f t="shared" si="89"/>
        <v>1.39083049012514</v>
      </c>
      <c r="AJ49" s="21">
        <v>0</v>
      </c>
      <c r="AK49" s="21">
        <v>0</v>
      </c>
      <c r="AL49" s="130">
        <v>0</v>
      </c>
      <c r="AM49" s="21">
        <v>1.39083049012514</v>
      </c>
      <c r="AN49" s="21">
        <f t="shared" si="90"/>
        <v>0</v>
      </c>
      <c r="AO49" s="21">
        <v>0</v>
      </c>
      <c r="AP49" s="21">
        <v>0</v>
      </c>
      <c r="AQ49" s="130">
        <v>0</v>
      </c>
      <c r="AR49" s="21">
        <v>0</v>
      </c>
      <c r="AS49" s="21">
        <f t="shared" si="92"/>
        <v>0</v>
      </c>
      <c r="AT49" s="21">
        <v>0</v>
      </c>
      <c r="AU49" s="21">
        <v>0</v>
      </c>
      <c r="AV49" s="130">
        <v>0</v>
      </c>
      <c r="AW49" s="21">
        <v>0</v>
      </c>
      <c r="AX49" s="21">
        <f t="shared" si="94"/>
        <v>0</v>
      </c>
      <c r="AY49" s="21">
        <v>0</v>
      </c>
      <c r="AZ49" s="21">
        <v>0</v>
      </c>
      <c r="BA49" s="130">
        <v>0</v>
      </c>
      <c r="BB49" s="21">
        <v>0</v>
      </c>
      <c r="BC49" s="21">
        <f t="shared" si="96"/>
        <v>0</v>
      </c>
      <c r="BD49" s="21">
        <v>0</v>
      </c>
      <c r="BE49" s="21">
        <v>0</v>
      </c>
      <c r="BF49" s="130">
        <v>0</v>
      </c>
      <c r="BG49" s="21">
        <v>0</v>
      </c>
      <c r="BH49" s="21">
        <f t="shared" si="98"/>
        <v>0</v>
      </c>
      <c r="BI49" s="21">
        <v>0</v>
      </c>
      <c r="BJ49" s="21">
        <v>0</v>
      </c>
      <c r="BK49" s="130">
        <v>0</v>
      </c>
      <c r="BL49" s="21">
        <v>0</v>
      </c>
      <c r="BM49" s="21">
        <f t="shared" si="100"/>
        <v>0</v>
      </c>
      <c r="BN49" s="21">
        <v>0</v>
      </c>
      <c r="BO49" s="21">
        <v>0</v>
      </c>
      <c r="BP49" s="130">
        <v>0</v>
      </c>
      <c r="BQ49" s="21">
        <v>0</v>
      </c>
      <c r="BR49" s="21">
        <f t="shared" si="102"/>
        <v>0</v>
      </c>
      <c r="BS49" s="21">
        <v>0</v>
      </c>
      <c r="BT49" s="21">
        <v>0</v>
      </c>
      <c r="BU49" s="130">
        <v>0</v>
      </c>
      <c r="BV49" s="21">
        <v>0</v>
      </c>
      <c r="BW49" s="21">
        <f t="shared" si="104"/>
        <v>0</v>
      </c>
      <c r="BX49" s="21">
        <v>0</v>
      </c>
      <c r="BY49" s="21">
        <v>0</v>
      </c>
      <c r="BZ49" s="130">
        <v>0</v>
      </c>
      <c r="CA49" s="21">
        <v>0</v>
      </c>
      <c r="CB49" s="21">
        <f t="shared" si="106"/>
        <v>0</v>
      </c>
      <c r="CC49" s="21">
        <v>0</v>
      </c>
      <c r="CD49" s="21">
        <v>0</v>
      </c>
      <c r="CE49" s="130">
        <v>0</v>
      </c>
      <c r="CF49" s="21">
        <v>0</v>
      </c>
      <c r="CG49" s="21" t="s">
        <v>49</v>
      </c>
      <c r="CH49" s="21" t="s">
        <v>49</v>
      </c>
      <c r="CI49" s="21" t="s">
        <v>49</v>
      </c>
      <c r="CJ49" s="21" t="s">
        <v>49</v>
      </c>
      <c r="CK49" s="21" t="s">
        <v>49</v>
      </c>
      <c r="CL49" s="21">
        <f t="shared" si="153"/>
        <v>0</v>
      </c>
      <c r="CM49" s="21">
        <v>0</v>
      </c>
      <c r="CN49" s="21">
        <v>0</v>
      </c>
      <c r="CO49" s="21">
        <f t="shared" si="154"/>
        <v>0</v>
      </c>
      <c r="CP49" s="21">
        <f t="shared" si="155"/>
        <v>0</v>
      </c>
      <c r="CQ49" s="21">
        <f t="shared" si="156"/>
        <v>1.39083049012514</v>
      </c>
      <c r="CR49" s="21">
        <v>0</v>
      </c>
      <c r="CS49" s="21">
        <v>0</v>
      </c>
      <c r="CT49" s="21">
        <f t="shared" si="157"/>
        <v>0</v>
      </c>
      <c r="CU49" s="21">
        <f t="shared" si="158"/>
        <v>1.39083049012514</v>
      </c>
      <c r="CV49" s="159"/>
    </row>
    <row r="50" spans="1:100" s="26" customFormat="1">
      <c r="A50" s="123" t="s">
        <v>94</v>
      </c>
      <c r="B50" s="131" t="s">
        <v>260</v>
      </c>
      <c r="C50" s="87" t="s">
        <v>267</v>
      </c>
      <c r="D50" s="76" t="s">
        <v>144</v>
      </c>
      <c r="E50" s="76">
        <v>2025</v>
      </c>
      <c r="F50" s="76" t="s">
        <v>49</v>
      </c>
      <c r="G50" s="76">
        <v>2025</v>
      </c>
      <c r="H50" s="127" t="s">
        <v>49</v>
      </c>
      <c r="I50" s="127" t="s">
        <v>49</v>
      </c>
      <c r="J50" s="127" t="s">
        <v>49</v>
      </c>
      <c r="K50" s="127" t="s">
        <v>49</v>
      </c>
      <c r="L50" s="127" t="s">
        <v>49</v>
      </c>
      <c r="M50" s="127" t="s">
        <v>49</v>
      </c>
      <c r="N50" s="21">
        <v>0</v>
      </c>
      <c r="O50" s="65">
        <f t="shared" si="147"/>
        <v>0</v>
      </c>
      <c r="P50" s="21">
        <f t="shared" si="148"/>
        <v>0.53644008555175293</v>
      </c>
      <c r="Q50" s="21">
        <f t="shared" si="149"/>
        <v>0</v>
      </c>
      <c r="R50" s="21">
        <f t="shared" si="150"/>
        <v>0</v>
      </c>
      <c r="S50" s="21">
        <f t="shared" si="151"/>
        <v>0.53644008555175293</v>
      </c>
      <c r="T50" s="21">
        <f t="shared" si="152"/>
        <v>0</v>
      </c>
      <c r="U50" s="21">
        <v>0</v>
      </c>
      <c r="V50" s="21">
        <v>0</v>
      </c>
      <c r="W50" s="130">
        <v>0</v>
      </c>
      <c r="X50" s="21">
        <v>0</v>
      </c>
      <c r="Y50" s="21">
        <f t="shared" si="87"/>
        <v>0</v>
      </c>
      <c r="Z50" s="21">
        <v>0</v>
      </c>
      <c r="AA50" s="21">
        <v>0</v>
      </c>
      <c r="AB50" s="130">
        <v>0</v>
      </c>
      <c r="AC50" s="21">
        <v>0</v>
      </c>
      <c r="AD50" s="21">
        <f t="shared" si="88"/>
        <v>0</v>
      </c>
      <c r="AE50" s="21">
        <v>0</v>
      </c>
      <c r="AF50" s="21">
        <v>0</v>
      </c>
      <c r="AG50" s="130">
        <v>0</v>
      </c>
      <c r="AH50" s="21">
        <v>0</v>
      </c>
      <c r="AI50" s="21">
        <f t="shared" si="89"/>
        <v>0.53644008555175293</v>
      </c>
      <c r="AJ50" s="21">
        <v>0</v>
      </c>
      <c r="AK50" s="21">
        <v>0</v>
      </c>
      <c r="AL50" s="130">
        <v>0</v>
      </c>
      <c r="AM50" s="21">
        <v>0.53644008555175293</v>
      </c>
      <c r="AN50" s="21">
        <f t="shared" si="90"/>
        <v>0</v>
      </c>
      <c r="AO50" s="21">
        <v>0</v>
      </c>
      <c r="AP50" s="21">
        <v>0</v>
      </c>
      <c r="AQ50" s="130">
        <v>0</v>
      </c>
      <c r="AR50" s="21">
        <v>0</v>
      </c>
      <c r="AS50" s="21">
        <f t="shared" si="92"/>
        <v>0</v>
      </c>
      <c r="AT50" s="21">
        <v>0</v>
      </c>
      <c r="AU50" s="21">
        <v>0</v>
      </c>
      <c r="AV50" s="130">
        <v>0</v>
      </c>
      <c r="AW50" s="21">
        <v>0</v>
      </c>
      <c r="AX50" s="21">
        <f t="shared" si="94"/>
        <v>0</v>
      </c>
      <c r="AY50" s="21">
        <v>0</v>
      </c>
      <c r="AZ50" s="21">
        <v>0</v>
      </c>
      <c r="BA50" s="130">
        <v>0</v>
      </c>
      <c r="BB50" s="21">
        <v>0</v>
      </c>
      <c r="BC50" s="21">
        <f t="shared" si="96"/>
        <v>0</v>
      </c>
      <c r="BD50" s="21">
        <v>0</v>
      </c>
      <c r="BE50" s="21">
        <v>0</v>
      </c>
      <c r="BF50" s="130">
        <v>0</v>
      </c>
      <c r="BG50" s="21">
        <v>0</v>
      </c>
      <c r="BH50" s="21">
        <f t="shared" si="98"/>
        <v>0</v>
      </c>
      <c r="BI50" s="21">
        <v>0</v>
      </c>
      <c r="BJ50" s="21">
        <v>0</v>
      </c>
      <c r="BK50" s="130">
        <v>0</v>
      </c>
      <c r="BL50" s="21">
        <v>0</v>
      </c>
      <c r="BM50" s="21">
        <f t="shared" si="100"/>
        <v>0</v>
      </c>
      <c r="BN50" s="21">
        <v>0</v>
      </c>
      <c r="BO50" s="21">
        <v>0</v>
      </c>
      <c r="BP50" s="130">
        <v>0</v>
      </c>
      <c r="BQ50" s="21">
        <v>0</v>
      </c>
      <c r="BR50" s="21">
        <f t="shared" si="102"/>
        <v>0</v>
      </c>
      <c r="BS50" s="21">
        <v>0</v>
      </c>
      <c r="BT50" s="21">
        <v>0</v>
      </c>
      <c r="BU50" s="130">
        <v>0</v>
      </c>
      <c r="BV50" s="21">
        <v>0</v>
      </c>
      <c r="BW50" s="21">
        <f t="shared" si="104"/>
        <v>0</v>
      </c>
      <c r="BX50" s="21">
        <v>0</v>
      </c>
      <c r="BY50" s="21">
        <v>0</v>
      </c>
      <c r="BZ50" s="130">
        <v>0</v>
      </c>
      <c r="CA50" s="21">
        <v>0</v>
      </c>
      <c r="CB50" s="21">
        <f t="shared" si="106"/>
        <v>0</v>
      </c>
      <c r="CC50" s="21">
        <v>0</v>
      </c>
      <c r="CD50" s="21">
        <v>0</v>
      </c>
      <c r="CE50" s="130">
        <v>0</v>
      </c>
      <c r="CF50" s="21">
        <v>0</v>
      </c>
      <c r="CG50" s="21" t="s">
        <v>49</v>
      </c>
      <c r="CH50" s="21" t="s">
        <v>49</v>
      </c>
      <c r="CI50" s="21" t="s">
        <v>49</v>
      </c>
      <c r="CJ50" s="21" t="s">
        <v>49</v>
      </c>
      <c r="CK50" s="21" t="s">
        <v>49</v>
      </c>
      <c r="CL50" s="21">
        <f t="shared" si="153"/>
        <v>0</v>
      </c>
      <c r="CM50" s="21">
        <v>0</v>
      </c>
      <c r="CN50" s="21">
        <v>0</v>
      </c>
      <c r="CO50" s="21">
        <f t="shared" si="154"/>
        <v>0</v>
      </c>
      <c r="CP50" s="21">
        <f t="shared" si="155"/>
        <v>0</v>
      </c>
      <c r="CQ50" s="21">
        <f t="shared" si="156"/>
        <v>0.53644008555175293</v>
      </c>
      <c r="CR50" s="21">
        <v>0</v>
      </c>
      <c r="CS50" s="21">
        <v>0</v>
      </c>
      <c r="CT50" s="21">
        <f t="shared" si="157"/>
        <v>0</v>
      </c>
      <c r="CU50" s="21">
        <f t="shared" si="158"/>
        <v>0.53644008555175293</v>
      </c>
      <c r="CV50" s="159"/>
    </row>
    <row r="51" spans="1:100" s="26" customFormat="1">
      <c r="A51" s="123" t="s">
        <v>94</v>
      </c>
      <c r="B51" s="131" t="s">
        <v>261</v>
      </c>
      <c r="C51" s="87" t="s">
        <v>268</v>
      </c>
      <c r="D51" s="76" t="s">
        <v>144</v>
      </c>
      <c r="E51" s="76">
        <v>2025</v>
      </c>
      <c r="F51" s="76" t="s">
        <v>49</v>
      </c>
      <c r="G51" s="76">
        <v>2027</v>
      </c>
      <c r="H51" s="127" t="s">
        <v>49</v>
      </c>
      <c r="I51" s="127" t="s">
        <v>49</v>
      </c>
      <c r="J51" s="127" t="s">
        <v>49</v>
      </c>
      <c r="K51" s="127" t="s">
        <v>49</v>
      </c>
      <c r="L51" s="127" t="s">
        <v>49</v>
      </c>
      <c r="M51" s="127" t="s">
        <v>49</v>
      </c>
      <c r="N51" s="21">
        <v>0</v>
      </c>
      <c r="O51" s="65">
        <f t="shared" si="147"/>
        <v>0</v>
      </c>
      <c r="P51" s="21">
        <f t="shared" si="148"/>
        <v>1.7681428217541457</v>
      </c>
      <c r="Q51" s="21">
        <f t="shared" si="149"/>
        <v>0</v>
      </c>
      <c r="R51" s="21">
        <f t="shared" si="150"/>
        <v>0</v>
      </c>
      <c r="S51" s="21">
        <f t="shared" si="151"/>
        <v>1.7681428217541457</v>
      </c>
      <c r="T51" s="21">
        <f t="shared" si="152"/>
        <v>0</v>
      </c>
      <c r="U51" s="21">
        <v>0</v>
      </c>
      <c r="V51" s="21">
        <v>0</v>
      </c>
      <c r="W51" s="130">
        <v>0</v>
      </c>
      <c r="X51" s="21">
        <v>0</v>
      </c>
      <c r="Y51" s="21">
        <f t="shared" si="87"/>
        <v>0</v>
      </c>
      <c r="Z51" s="21">
        <v>0</v>
      </c>
      <c r="AA51" s="21">
        <v>0</v>
      </c>
      <c r="AB51" s="130">
        <v>0</v>
      </c>
      <c r="AC51" s="21">
        <v>0</v>
      </c>
      <c r="AD51" s="21">
        <f t="shared" si="88"/>
        <v>0</v>
      </c>
      <c r="AE51" s="21">
        <v>0</v>
      </c>
      <c r="AF51" s="21">
        <v>0</v>
      </c>
      <c r="AG51" s="130">
        <v>0</v>
      </c>
      <c r="AH51" s="21">
        <v>0</v>
      </c>
      <c r="AI51" s="21">
        <f t="shared" si="89"/>
        <v>0.85174890480531595</v>
      </c>
      <c r="AJ51" s="21">
        <v>0</v>
      </c>
      <c r="AK51" s="21">
        <v>0</v>
      </c>
      <c r="AL51" s="130">
        <v>0</v>
      </c>
      <c r="AM51" s="21">
        <v>0.85174890480531595</v>
      </c>
      <c r="AN51" s="21">
        <f t="shared" si="90"/>
        <v>0</v>
      </c>
      <c r="AO51" s="21">
        <v>0</v>
      </c>
      <c r="AP51" s="21">
        <v>0</v>
      </c>
      <c r="AQ51" s="130">
        <v>0</v>
      </c>
      <c r="AR51" s="21">
        <v>0</v>
      </c>
      <c r="AS51" s="21">
        <f t="shared" si="92"/>
        <v>0.44828778562386601</v>
      </c>
      <c r="AT51" s="21">
        <v>0</v>
      </c>
      <c r="AU51" s="21">
        <v>0</v>
      </c>
      <c r="AV51" s="130">
        <v>0</v>
      </c>
      <c r="AW51" s="21">
        <v>0.44828778562386601</v>
      </c>
      <c r="AX51" s="21">
        <f t="shared" si="94"/>
        <v>0</v>
      </c>
      <c r="AY51" s="21">
        <v>0</v>
      </c>
      <c r="AZ51" s="21">
        <v>0</v>
      </c>
      <c r="BA51" s="130">
        <v>0</v>
      </c>
      <c r="BB51" s="21">
        <v>0</v>
      </c>
      <c r="BC51" s="21">
        <f t="shared" si="96"/>
        <v>0.46810613132496381</v>
      </c>
      <c r="BD51" s="21">
        <v>0</v>
      </c>
      <c r="BE51" s="21">
        <v>0</v>
      </c>
      <c r="BF51" s="130">
        <v>0.46810613132496381</v>
      </c>
      <c r="BG51" s="21">
        <v>0</v>
      </c>
      <c r="BH51" s="21">
        <f t="shared" si="98"/>
        <v>0</v>
      </c>
      <c r="BI51" s="21">
        <v>0</v>
      </c>
      <c r="BJ51" s="21">
        <v>0</v>
      </c>
      <c r="BK51" s="130">
        <v>0</v>
      </c>
      <c r="BL51" s="21">
        <v>0</v>
      </c>
      <c r="BM51" s="21">
        <f t="shared" si="100"/>
        <v>0</v>
      </c>
      <c r="BN51" s="21">
        <v>0</v>
      </c>
      <c r="BO51" s="21">
        <v>0</v>
      </c>
      <c r="BP51" s="130">
        <v>0</v>
      </c>
      <c r="BQ51" s="21">
        <v>0</v>
      </c>
      <c r="BR51" s="21">
        <f t="shared" si="102"/>
        <v>0</v>
      </c>
      <c r="BS51" s="21">
        <v>0</v>
      </c>
      <c r="BT51" s="21">
        <v>0</v>
      </c>
      <c r="BU51" s="130">
        <v>0</v>
      </c>
      <c r="BV51" s="21">
        <v>0</v>
      </c>
      <c r="BW51" s="21">
        <f t="shared" si="104"/>
        <v>0</v>
      </c>
      <c r="BX51" s="21">
        <v>0</v>
      </c>
      <c r="BY51" s="21">
        <v>0</v>
      </c>
      <c r="BZ51" s="130">
        <v>0</v>
      </c>
      <c r="CA51" s="21">
        <v>0</v>
      </c>
      <c r="CB51" s="21">
        <f t="shared" si="106"/>
        <v>0</v>
      </c>
      <c r="CC51" s="21">
        <v>0</v>
      </c>
      <c r="CD51" s="21">
        <v>0</v>
      </c>
      <c r="CE51" s="130">
        <v>0</v>
      </c>
      <c r="CF51" s="21">
        <v>0</v>
      </c>
      <c r="CG51" s="21" t="s">
        <v>49</v>
      </c>
      <c r="CH51" s="21" t="s">
        <v>49</v>
      </c>
      <c r="CI51" s="21" t="s">
        <v>49</v>
      </c>
      <c r="CJ51" s="21" t="s">
        <v>49</v>
      </c>
      <c r="CK51" s="21" t="s">
        <v>49</v>
      </c>
      <c r="CL51" s="21">
        <f t="shared" si="153"/>
        <v>0</v>
      </c>
      <c r="CM51" s="21">
        <v>0</v>
      </c>
      <c r="CN51" s="21">
        <v>0</v>
      </c>
      <c r="CO51" s="21">
        <f t="shared" si="154"/>
        <v>0</v>
      </c>
      <c r="CP51" s="21">
        <f t="shared" si="155"/>
        <v>0</v>
      </c>
      <c r="CQ51" s="21">
        <f t="shared" si="156"/>
        <v>1.7681428217541457</v>
      </c>
      <c r="CR51" s="21">
        <v>0</v>
      </c>
      <c r="CS51" s="21">
        <v>0</v>
      </c>
      <c r="CT51" s="21">
        <f t="shared" si="157"/>
        <v>0.46810613132496381</v>
      </c>
      <c r="CU51" s="21">
        <f t="shared" si="158"/>
        <v>1.300036690429182</v>
      </c>
      <c r="CV51" s="159"/>
    </row>
    <row r="52" spans="1:100" s="26" customFormat="1" ht="31.5">
      <c r="A52" s="123" t="s">
        <v>94</v>
      </c>
      <c r="B52" s="131" t="s">
        <v>262</v>
      </c>
      <c r="C52" s="87" t="s">
        <v>269</v>
      </c>
      <c r="D52" s="76" t="s">
        <v>144</v>
      </c>
      <c r="E52" s="76">
        <v>2025</v>
      </c>
      <c r="F52" s="76" t="s">
        <v>49</v>
      </c>
      <c r="G52" s="76">
        <v>2025</v>
      </c>
      <c r="H52" s="127" t="s">
        <v>49</v>
      </c>
      <c r="I52" s="127" t="s">
        <v>49</v>
      </c>
      <c r="J52" s="127" t="s">
        <v>49</v>
      </c>
      <c r="K52" s="127" t="s">
        <v>49</v>
      </c>
      <c r="L52" s="127" t="s">
        <v>49</v>
      </c>
      <c r="M52" s="127" t="s">
        <v>49</v>
      </c>
      <c r="N52" s="21">
        <v>0</v>
      </c>
      <c r="O52" s="65">
        <f t="shared" si="147"/>
        <v>0</v>
      </c>
      <c r="P52" s="21">
        <f t="shared" si="148"/>
        <v>1.9560534999999999</v>
      </c>
      <c r="Q52" s="21">
        <f t="shared" si="149"/>
        <v>0</v>
      </c>
      <c r="R52" s="21">
        <f t="shared" si="150"/>
        <v>0</v>
      </c>
      <c r="S52" s="21">
        <f t="shared" si="151"/>
        <v>1.9560534999999999</v>
      </c>
      <c r="T52" s="21">
        <f t="shared" si="152"/>
        <v>0</v>
      </c>
      <c r="U52" s="21">
        <v>0</v>
      </c>
      <c r="V52" s="21">
        <v>0</v>
      </c>
      <c r="W52" s="130">
        <v>0</v>
      </c>
      <c r="X52" s="21">
        <v>0</v>
      </c>
      <c r="Y52" s="21">
        <f t="shared" si="87"/>
        <v>0</v>
      </c>
      <c r="Z52" s="21">
        <v>0</v>
      </c>
      <c r="AA52" s="21">
        <v>0</v>
      </c>
      <c r="AB52" s="130">
        <v>0</v>
      </c>
      <c r="AC52" s="21">
        <v>0</v>
      </c>
      <c r="AD52" s="21">
        <f t="shared" si="88"/>
        <v>0</v>
      </c>
      <c r="AE52" s="21">
        <v>0</v>
      </c>
      <c r="AF52" s="21">
        <v>0</v>
      </c>
      <c r="AG52" s="130">
        <v>0</v>
      </c>
      <c r="AH52" s="21">
        <v>0</v>
      </c>
      <c r="AI52" s="21">
        <f t="shared" si="89"/>
        <v>1.9560534999999999</v>
      </c>
      <c r="AJ52" s="21">
        <v>0</v>
      </c>
      <c r="AK52" s="21">
        <v>0</v>
      </c>
      <c r="AL52" s="130">
        <v>0</v>
      </c>
      <c r="AM52" s="21">
        <v>1.9560534999999999</v>
      </c>
      <c r="AN52" s="21">
        <f t="shared" si="90"/>
        <v>0</v>
      </c>
      <c r="AO52" s="21">
        <v>0</v>
      </c>
      <c r="AP52" s="21">
        <v>0</v>
      </c>
      <c r="AQ52" s="130">
        <v>0</v>
      </c>
      <c r="AR52" s="21">
        <v>0</v>
      </c>
      <c r="AS52" s="21">
        <f t="shared" si="92"/>
        <v>0</v>
      </c>
      <c r="AT52" s="21">
        <v>0</v>
      </c>
      <c r="AU52" s="21">
        <v>0</v>
      </c>
      <c r="AV52" s="130">
        <v>0</v>
      </c>
      <c r="AW52" s="21">
        <v>0</v>
      </c>
      <c r="AX52" s="21">
        <f t="shared" si="94"/>
        <v>0</v>
      </c>
      <c r="AY52" s="21">
        <v>0</v>
      </c>
      <c r="AZ52" s="21">
        <v>0</v>
      </c>
      <c r="BA52" s="130">
        <v>0</v>
      </c>
      <c r="BB52" s="21">
        <v>0</v>
      </c>
      <c r="BC52" s="21">
        <f t="shared" si="96"/>
        <v>0</v>
      </c>
      <c r="BD52" s="21">
        <v>0</v>
      </c>
      <c r="BE52" s="21">
        <v>0</v>
      </c>
      <c r="BF52" s="130">
        <v>0</v>
      </c>
      <c r="BG52" s="21">
        <v>0</v>
      </c>
      <c r="BH52" s="21">
        <f t="shared" si="98"/>
        <v>0</v>
      </c>
      <c r="BI52" s="21">
        <v>0</v>
      </c>
      <c r="BJ52" s="21">
        <v>0</v>
      </c>
      <c r="BK52" s="130">
        <v>0</v>
      </c>
      <c r="BL52" s="21">
        <v>0</v>
      </c>
      <c r="BM52" s="21">
        <f t="shared" si="100"/>
        <v>0</v>
      </c>
      <c r="BN52" s="21">
        <v>0</v>
      </c>
      <c r="BO52" s="21">
        <v>0</v>
      </c>
      <c r="BP52" s="130">
        <v>0</v>
      </c>
      <c r="BQ52" s="21">
        <v>0</v>
      </c>
      <c r="BR52" s="21">
        <f t="shared" si="102"/>
        <v>0</v>
      </c>
      <c r="BS52" s="21">
        <v>0</v>
      </c>
      <c r="BT52" s="21">
        <v>0</v>
      </c>
      <c r="BU52" s="130">
        <v>0</v>
      </c>
      <c r="BV52" s="21">
        <v>0</v>
      </c>
      <c r="BW52" s="21">
        <f t="shared" si="104"/>
        <v>0</v>
      </c>
      <c r="BX52" s="21">
        <v>0</v>
      </c>
      <c r="BY52" s="21">
        <v>0</v>
      </c>
      <c r="BZ52" s="130">
        <v>0</v>
      </c>
      <c r="CA52" s="21">
        <v>0</v>
      </c>
      <c r="CB52" s="21">
        <f t="shared" si="106"/>
        <v>0</v>
      </c>
      <c r="CC52" s="21">
        <v>0</v>
      </c>
      <c r="CD52" s="21">
        <v>0</v>
      </c>
      <c r="CE52" s="130">
        <v>0</v>
      </c>
      <c r="CF52" s="21">
        <v>0</v>
      </c>
      <c r="CG52" s="21" t="s">
        <v>49</v>
      </c>
      <c r="CH52" s="21" t="s">
        <v>49</v>
      </c>
      <c r="CI52" s="21" t="s">
        <v>49</v>
      </c>
      <c r="CJ52" s="21" t="s">
        <v>49</v>
      </c>
      <c r="CK52" s="21" t="s">
        <v>49</v>
      </c>
      <c r="CL52" s="21">
        <f t="shared" si="153"/>
        <v>0</v>
      </c>
      <c r="CM52" s="21">
        <v>0</v>
      </c>
      <c r="CN52" s="21">
        <v>0</v>
      </c>
      <c r="CO52" s="21">
        <f t="shared" si="154"/>
        <v>0</v>
      </c>
      <c r="CP52" s="21">
        <f t="shared" si="155"/>
        <v>0</v>
      </c>
      <c r="CQ52" s="21">
        <f t="shared" si="156"/>
        <v>1.9560534999999999</v>
      </c>
      <c r="CR52" s="21">
        <v>0</v>
      </c>
      <c r="CS52" s="21">
        <v>0</v>
      </c>
      <c r="CT52" s="21">
        <f t="shared" si="157"/>
        <v>0</v>
      </c>
      <c r="CU52" s="21">
        <f t="shared" si="158"/>
        <v>1.9560534999999999</v>
      </c>
      <c r="CV52" s="159"/>
    </row>
    <row r="53" spans="1:100" s="26" customFormat="1" ht="31.5">
      <c r="A53" s="123" t="s">
        <v>94</v>
      </c>
      <c r="B53" s="131" t="s">
        <v>300</v>
      </c>
      <c r="C53" s="87" t="s">
        <v>270</v>
      </c>
      <c r="D53" s="76" t="s">
        <v>144</v>
      </c>
      <c r="E53" s="76">
        <v>2025</v>
      </c>
      <c r="F53" s="76" t="s">
        <v>49</v>
      </c>
      <c r="G53" s="76">
        <v>2025</v>
      </c>
      <c r="H53" s="127" t="s">
        <v>49</v>
      </c>
      <c r="I53" s="127" t="s">
        <v>49</v>
      </c>
      <c r="J53" s="127" t="s">
        <v>49</v>
      </c>
      <c r="K53" s="127" t="s">
        <v>49</v>
      </c>
      <c r="L53" s="127" t="s">
        <v>49</v>
      </c>
      <c r="M53" s="127" t="s">
        <v>49</v>
      </c>
      <c r="N53" s="21">
        <v>0</v>
      </c>
      <c r="O53" s="65">
        <f t="shared" ref="O53" si="159">N53+Q53</f>
        <v>0</v>
      </c>
      <c r="P53" s="21">
        <f t="shared" ref="P53" si="160">S53+N53+Y53</f>
        <v>4.5821934752184701</v>
      </c>
      <c r="Q53" s="21">
        <f t="shared" ref="Q53" si="161">T53+AD53+AN53+AX53+BH53+BR53</f>
        <v>0</v>
      </c>
      <c r="R53" s="21">
        <f t="shared" ref="R53" si="162">Q53-T53</f>
        <v>0</v>
      </c>
      <c r="S53" s="21">
        <f t="shared" ref="S53" si="163">AI53+AS53+BC53+BM53+BW53+CB53</f>
        <v>4.5821934752184701</v>
      </c>
      <c r="T53" s="21">
        <f t="shared" ref="T53" si="164">U53+V53+W53+X53</f>
        <v>0</v>
      </c>
      <c r="U53" s="21">
        <v>0</v>
      </c>
      <c r="V53" s="21">
        <v>0</v>
      </c>
      <c r="W53" s="130">
        <v>0</v>
      </c>
      <c r="X53" s="21">
        <v>0</v>
      </c>
      <c r="Y53" s="21">
        <f t="shared" ref="Y53" si="165">Z53+AA53+AB53+AC53</f>
        <v>0</v>
      </c>
      <c r="Z53" s="21">
        <v>0</v>
      </c>
      <c r="AA53" s="21">
        <v>0</v>
      </c>
      <c r="AB53" s="130">
        <v>0</v>
      </c>
      <c r="AC53" s="21">
        <v>0</v>
      </c>
      <c r="AD53" s="21">
        <f t="shared" ref="AD53" si="166">AE53+AF53+AG53+AH53</f>
        <v>0</v>
      </c>
      <c r="AE53" s="21">
        <v>0</v>
      </c>
      <c r="AF53" s="21">
        <v>0</v>
      </c>
      <c r="AG53" s="130">
        <v>0</v>
      </c>
      <c r="AH53" s="21">
        <v>0</v>
      </c>
      <c r="AI53" s="21">
        <f t="shared" ref="AI53" si="167">AJ53+AK53+AL53+AM53</f>
        <v>4.5821934752184701</v>
      </c>
      <c r="AJ53" s="21">
        <v>0</v>
      </c>
      <c r="AK53" s="21">
        <v>0</v>
      </c>
      <c r="AL53" s="130">
        <v>0</v>
      </c>
      <c r="AM53" s="21">
        <v>4.5821934752184701</v>
      </c>
      <c r="AN53" s="21">
        <f t="shared" ref="AN53" si="168">AO53+AP53+AQ53+AR53</f>
        <v>0</v>
      </c>
      <c r="AO53" s="21">
        <v>0</v>
      </c>
      <c r="AP53" s="21">
        <v>0</v>
      </c>
      <c r="AQ53" s="130">
        <v>0</v>
      </c>
      <c r="AR53" s="21">
        <v>0</v>
      </c>
      <c r="AS53" s="21">
        <f t="shared" si="92"/>
        <v>0</v>
      </c>
      <c r="AT53" s="21">
        <v>0</v>
      </c>
      <c r="AU53" s="21">
        <v>0</v>
      </c>
      <c r="AV53" s="130">
        <v>0</v>
      </c>
      <c r="AW53" s="21">
        <v>0</v>
      </c>
      <c r="AX53" s="21">
        <f t="shared" si="94"/>
        <v>0</v>
      </c>
      <c r="AY53" s="21">
        <v>0</v>
      </c>
      <c r="AZ53" s="21">
        <v>0</v>
      </c>
      <c r="BA53" s="130">
        <v>0</v>
      </c>
      <c r="BB53" s="21">
        <v>0</v>
      </c>
      <c r="BC53" s="21">
        <f t="shared" si="96"/>
        <v>0</v>
      </c>
      <c r="BD53" s="21">
        <v>0</v>
      </c>
      <c r="BE53" s="21">
        <v>0</v>
      </c>
      <c r="BF53" s="130">
        <v>0</v>
      </c>
      <c r="BG53" s="21">
        <v>0</v>
      </c>
      <c r="BH53" s="21">
        <f t="shared" si="98"/>
        <v>0</v>
      </c>
      <c r="BI53" s="21">
        <v>0</v>
      </c>
      <c r="BJ53" s="21">
        <v>0</v>
      </c>
      <c r="BK53" s="130">
        <v>0</v>
      </c>
      <c r="BL53" s="21">
        <v>0</v>
      </c>
      <c r="BM53" s="21">
        <f t="shared" si="100"/>
        <v>0</v>
      </c>
      <c r="BN53" s="21">
        <v>0</v>
      </c>
      <c r="BO53" s="21">
        <v>0</v>
      </c>
      <c r="BP53" s="130">
        <v>0</v>
      </c>
      <c r="BQ53" s="21">
        <v>0</v>
      </c>
      <c r="BR53" s="21">
        <f t="shared" si="102"/>
        <v>0</v>
      </c>
      <c r="BS53" s="21">
        <v>0</v>
      </c>
      <c r="BT53" s="21">
        <v>0</v>
      </c>
      <c r="BU53" s="130">
        <v>0</v>
      </c>
      <c r="BV53" s="21">
        <v>0</v>
      </c>
      <c r="BW53" s="21">
        <f t="shared" si="104"/>
        <v>0</v>
      </c>
      <c r="BX53" s="21">
        <v>0</v>
      </c>
      <c r="BY53" s="21">
        <v>0</v>
      </c>
      <c r="BZ53" s="130">
        <v>0</v>
      </c>
      <c r="CA53" s="21">
        <v>0</v>
      </c>
      <c r="CB53" s="21">
        <f t="shared" si="106"/>
        <v>0</v>
      </c>
      <c r="CC53" s="21">
        <v>0</v>
      </c>
      <c r="CD53" s="21">
        <v>0</v>
      </c>
      <c r="CE53" s="130">
        <v>0</v>
      </c>
      <c r="CF53" s="21">
        <v>0</v>
      </c>
      <c r="CG53" s="21" t="s">
        <v>49</v>
      </c>
      <c r="CH53" s="21" t="s">
        <v>49</v>
      </c>
      <c r="CI53" s="21" t="s">
        <v>49</v>
      </c>
      <c r="CJ53" s="21" t="s">
        <v>49</v>
      </c>
      <c r="CK53" s="21" t="s">
        <v>49</v>
      </c>
      <c r="CL53" s="21">
        <f t="shared" ref="CL53" si="169">CM53+CN53+CO53+CP53</f>
        <v>0</v>
      </c>
      <c r="CM53" s="21">
        <v>0</v>
      </c>
      <c r="CN53" s="21">
        <v>0</v>
      </c>
      <c r="CO53" s="21">
        <f t="shared" ref="CO53" si="170">AG53+AQ53+BA53+BK53+BU53+CE53</f>
        <v>0</v>
      </c>
      <c r="CP53" s="21">
        <f t="shared" ref="CP53" si="171">AH53+AR53+BB53+BL53+BV53+CF53</f>
        <v>0</v>
      </c>
      <c r="CQ53" s="21">
        <f t="shared" ref="CQ53" si="172">CR53+CS53+CT53+CU53</f>
        <v>4.5821934752184701</v>
      </c>
      <c r="CR53" s="21">
        <v>0</v>
      </c>
      <c r="CS53" s="21">
        <v>0</v>
      </c>
      <c r="CT53" s="21">
        <f t="shared" ref="CT53" si="173">AL53+AV53+BF53+BP53+BZ53+CE53</f>
        <v>0</v>
      </c>
      <c r="CU53" s="21">
        <f t="shared" ref="CU53" si="174">AM53+AW53+BG53+BQ53+CA53+CF53</f>
        <v>4.5821934752184701</v>
      </c>
      <c r="CV53" s="160"/>
    </row>
    <row r="54" spans="1:100" s="26" customFormat="1">
      <c r="A54" s="123" t="s">
        <v>94</v>
      </c>
      <c r="B54" s="131" t="s">
        <v>302</v>
      </c>
      <c r="C54" s="87" t="s">
        <v>271</v>
      </c>
      <c r="D54" s="76" t="s">
        <v>144</v>
      </c>
      <c r="E54" s="76">
        <v>2026</v>
      </c>
      <c r="F54" s="76" t="s">
        <v>49</v>
      </c>
      <c r="G54" s="76">
        <v>2026</v>
      </c>
      <c r="H54" s="127" t="s">
        <v>49</v>
      </c>
      <c r="I54" s="127" t="s">
        <v>49</v>
      </c>
      <c r="J54" s="127" t="s">
        <v>49</v>
      </c>
      <c r="K54" s="127" t="s">
        <v>49</v>
      </c>
      <c r="L54" s="127" t="s">
        <v>49</v>
      </c>
      <c r="M54" s="127" t="s">
        <v>49</v>
      </c>
      <c r="N54" s="21">
        <v>0</v>
      </c>
      <c r="O54" s="65">
        <f t="shared" si="147"/>
        <v>0</v>
      </c>
      <c r="P54" s="21">
        <f t="shared" si="148"/>
        <v>0.572407891858144</v>
      </c>
      <c r="Q54" s="21">
        <f t="shared" si="149"/>
        <v>0</v>
      </c>
      <c r="R54" s="21">
        <f t="shared" si="150"/>
        <v>0</v>
      </c>
      <c r="S54" s="21">
        <f t="shared" si="151"/>
        <v>0.572407891858144</v>
      </c>
      <c r="T54" s="21">
        <f t="shared" si="152"/>
        <v>0</v>
      </c>
      <c r="U54" s="21">
        <v>0</v>
      </c>
      <c r="V54" s="21">
        <v>0</v>
      </c>
      <c r="W54" s="130">
        <v>0</v>
      </c>
      <c r="X54" s="21">
        <v>0</v>
      </c>
      <c r="Y54" s="21">
        <f t="shared" si="87"/>
        <v>0</v>
      </c>
      <c r="Z54" s="21">
        <v>0</v>
      </c>
      <c r="AA54" s="21">
        <v>0</v>
      </c>
      <c r="AB54" s="130">
        <v>0</v>
      </c>
      <c r="AC54" s="21">
        <v>0</v>
      </c>
      <c r="AD54" s="21">
        <f t="shared" si="88"/>
        <v>0</v>
      </c>
      <c r="AE54" s="21">
        <v>0</v>
      </c>
      <c r="AF54" s="21">
        <v>0</v>
      </c>
      <c r="AG54" s="130">
        <v>0</v>
      </c>
      <c r="AH54" s="21">
        <v>0</v>
      </c>
      <c r="AI54" s="21">
        <f t="shared" si="89"/>
        <v>0</v>
      </c>
      <c r="AJ54" s="21">
        <v>0</v>
      </c>
      <c r="AK54" s="21">
        <v>0</v>
      </c>
      <c r="AL54" s="130">
        <v>0</v>
      </c>
      <c r="AM54" s="21">
        <v>0</v>
      </c>
      <c r="AN54" s="21">
        <f t="shared" si="90"/>
        <v>0</v>
      </c>
      <c r="AO54" s="21">
        <v>0</v>
      </c>
      <c r="AP54" s="21">
        <v>0</v>
      </c>
      <c r="AQ54" s="130">
        <v>0</v>
      </c>
      <c r="AR54" s="21">
        <v>0</v>
      </c>
      <c r="AS54" s="21">
        <f t="shared" si="92"/>
        <v>0.572407891858144</v>
      </c>
      <c r="AT54" s="21">
        <v>0</v>
      </c>
      <c r="AU54" s="21">
        <v>0</v>
      </c>
      <c r="AV54" s="130">
        <v>0</v>
      </c>
      <c r="AW54" s="21">
        <v>0.572407891858144</v>
      </c>
      <c r="AX54" s="21">
        <f t="shared" si="94"/>
        <v>0</v>
      </c>
      <c r="AY54" s="21">
        <v>0</v>
      </c>
      <c r="AZ54" s="21">
        <v>0</v>
      </c>
      <c r="BA54" s="130">
        <v>0</v>
      </c>
      <c r="BB54" s="21">
        <v>0</v>
      </c>
      <c r="BC54" s="21">
        <f t="shared" si="96"/>
        <v>0</v>
      </c>
      <c r="BD54" s="21">
        <v>0</v>
      </c>
      <c r="BE54" s="21">
        <v>0</v>
      </c>
      <c r="BF54" s="130">
        <v>0</v>
      </c>
      <c r="BG54" s="21">
        <v>0</v>
      </c>
      <c r="BH54" s="21">
        <f t="shared" si="98"/>
        <v>0</v>
      </c>
      <c r="BI54" s="21">
        <v>0</v>
      </c>
      <c r="BJ54" s="21">
        <v>0</v>
      </c>
      <c r="BK54" s="130">
        <v>0</v>
      </c>
      <c r="BL54" s="21">
        <v>0</v>
      </c>
      <c r="BM54" s="21">
        <f t="shared" si="100"/>
        <v>0</v>
      </c>
      <c r="BN54" s="21">
        <v>0</v>
      </c>
      <c r="BO54" s="21">
        <v>0</v>
      </c>
      <c r="BP54" s="130">
        <v>0</v>
      </c>
      <c r="BQ54" s="21">
        <v>0</v>
      </c>
      <c r="BR54" s="21">
        <f t="shared" si="102"/>
        <v>0</v>
      </c>
      <c r="BS54" s="21">
        <v>0</v>
      </c>
      <c r="BT54" s="21">
        <v>0</v>
      </c>
      <c r="BU54" s="130">
        <v>0</v>
      </c>
      <c r="BV54" s="21">
        <v>0</v>
      </c>
      <c r="BW54" s="21">
        <f t="shared" si="104"/>
        <v>0</v>
      </c>
      <c r="BX54" s="21">
        <v>0</v>
      </c>
      <c r="BY54" s="21">
        <v>0</v>
      </c>
      <c r="BZ54" s="130">
        <v>0</v>
      </c>
      <c r="CA54" s="21">
        <v>0</v>
      </c>
      <c r="CB54" s="21">
        <f t="shared" si="106"/>
        <v>0</v>
      </c>
      <c r="CC54" s="21">
        <v>0</v>
      </c>
      <c r="CD54" s="21">
        <v>0</v>
      </c>
      <c r="CE54" s="130">
        <v>0</v>
      </c>
      <c r="CF54" s="21">
        <v>0</v>
      </c>
      <c r="CG54" s="21" t="s">
        <v>49</v>
      </c>
      <c r="CH54" s="21" t="s">
        <v>49</v>
      </c>
      <c r="CI54" s="21" t="s">
        <v>49</v>
      </c>
      <c r="CJ54" s="21" t="s">
        <v>49</v>
      </c>
      <c r="CK54" s="21" t="s">
        <v>49</v>
      </c>
      <c r="CL54" s="21">
        <f t="shared" si="153"/>
        <v>0</v>
      </c>
      <c r="CM54" s="21">
        <v>0</v>
      </c>
      <c r="CN54" s="21">
        <v>0</v>
      </c>
      <c r="CO54" s="21">
        <f t="shared" si="154"/>
        <v>0</v>
      </c>
      <c r="CP54" s="21">
        <f t="shared" si="155"/>
        <v>0</v>
      </c>
      <c r="CQ54" s="21">
        <f t="shared" si="156"/>
        <v>0.572407891858144</v>
      </c>
      <c r="CR54" s="21">
        <v>0</v>
      </c>
      <c r="CS54" s="21">
        <v>0</v>
      </c>
      <c r="CT54" s="21">
        <f t="shared" si="157"/>
        <v>0</v>
      </c>
      <c r="CU54" s="21">
        <f t="shared" si="158"/>
        <v>0.572407891858144</v>
      </c>
      <c r="CV54" s="128" t="s">
        <v>303</v>
      </c>
    </row>
    <row r="55" spans="1:100" s="26" customFormat="1" ht="31.5">
      <c r="A55" s="123" t="s">
        <v>94</v>
      </c>
      <c r="B55" s="131" t="s">
        <v>263</v>
      </c>
      <c r="C55" s="87" t="s">
        <v>272</v>
      </c>
      <c r="D55" s="76" t="s">
        <v>144</v>
      </c>
      <c r="E55" s="76">
        <v>2026</v>
      </c>
      <c r="F55" s="76" t="s">
        <v>49</v>
      </c>
      <c r="G55" s="76">
        <v>2030</v>
      </c>
      <c r="H55" s="127" t="s">
        <v>49</v>
      </c>
      <c r="I55" s="127" t="s">
        <v>49</v>
      </c>
      <c r="J55" s="127" t="s">
        <v>49</v>
      </c>
      <c r="K55" s="127" t="s">
        <v>49</v>
      </c>
      <c r="L55" s="127" t="s">
        <v>49</v>
      </c>
      <c r="M55" s="127" t="s">
        <v>49</v>
      </c>
      <c r="N55" s="21">
        <v>0</v>
      </c>
      <c r="O55" s="65">
        <f t="shared" si="147"/>
        <v>0</v>
      </c>
      <c r="P55" s="21">
        <f t="shared" si="148"/>
        <v>16.818454040935016</v>
      </c>
      <c r="Q55" s="21">
        <f t="shared" si="149"/>
        <v>0</v>
      </c>
      <c r="R55" s="21">
        <f t="shared" si="150"/>
        <v>0</v>
      </c>
      <c r="S55" s="21">
        <f t="shared" si="151"/>
        <v>16.818454040935016</v>
      </c>
      <c r="T55" s="21">
        <f t="shared" si="152"/>
        <v>0</v>
      </c>
      <c r="U55" s="21">
        <v>0</v>
      </c>
      <c r="V55" s="21">
        <v>0</v>
      </c>
      <c r="W55" s="130">
        <v>0</v>
      </c>
      <c r="X55" s="21">
        <v>0</v>
      </c>
      <c r="Y55" s="21">
        <f t="shared" si="87"/>
        <v>0</v>
      </c>
      <c r="Z55" s="21">
        <v>0</v>
      </c>
      <c r="AA55" s="21">
        <v>0</v>
      </c>
      <c r="AB55" s="130">
        <v>0</v>
      </c>
      <c r="AC55" s="21">
        <v>0</v>
      </c>
      <c r="AD55" s="21">
        <f t="shared" si="88"/>
        <v>0</v>
      </c>
      <c r="AE55" s="21">
        <v>0</v>
      </c>
      <c r="AF55" s="21">
        <v>0</v>
      </c>
      <c r="AG55" s="130">
        <v>0</v>
      </c>
      <c r="AH55" s="21">
        <v>0</v>
      </c>
      <c r="AI55" s="21">
        <f t="shared" si="89"/>
        <v>0</v>
      </c>
      <c r="AJ55" s="21">
        <v>0</v>
      </c>
      <c r="AK55" s="21">
        <v>0</v>
      </c>
      <c r="AL55" s="130">
        <v>0</v>
      </c>
      <c r="AM55" s="21">
        <v>0</v>
      </c>
      <c r="AN55" s="21">
        <f t="shared" si="90"/>
        <v>0</v>
      </c>
      <c r="AO55" s="21">
        <v>0</v>
      </c>
      <c r="AP55" s="21">
        <v>0</v>
      </c>
      <c r="AQ55" s="130">
        <v>0</v>
      </c>
      <c r="AR55" s="21">
        <v>0</v>
      </c>
      <c r="AS55" s="21">
        <f t="shared" si="92"/>
        <v>3.0791355871691799</v>
      </c>
      <c r="AT55" s="21">
        <v>0</v>
      </c>
      <c r="AU55" s="21">
        <v>0</v>
      </c>
      <c r="AV55" s="130">
        <v>0</v>
      </c>
      <c r="AW55" s="21">
        <v>3.0791355871691799</v>
      </c>
      <c r="AX55" s="21">
        <f t="shared" si="94"/>
        <v>0</v>
      </c>
      <c r="AY55" s="21">
        <v>0</v>
      </c>
      <c r="AZ55" s="21">
        <v>0</v>
      </c>
      <c r="BA55" s="130">
        <v>0</v>
      </c>
      <c r="BB55" s="21">
        <v>0</v>
      </c>
      <c r="BC55" s="21">
        <f t="shared" si="96"/>
        <v>3.215261030431364</v>
      </c>
      <c r="BD55" s="21">
        <v>0</v>
      </c>
      <c r="BE55" s="21">
        <v>0</v>
      </c>
      <c r="BF55" s="130">
        <v>3.215261030431364</v>
      </c>
      <c r="BG55" s="21">
        <v>0</v>
      </c>
      <c r="BH55" s="21">
        <f t="shared" si="98"/>
        <v>0</v>
      </c>
      <c r="BI55" s="21">
        <v>0</v>
      </c>
      <c r="BJ55" s="21">
        <v>0</v>
      </c>
      <c r="BK55" s="130">
        <v>0</v>
      </c>
      <c r="BL55" s="21">
        <v>0</v>
      </c>
      <c r="BM55" s="21">
        <f t="shared" si="100"/>
        <v>3.3574044406777044</v>
      </c>
      <c r="BN55" s="21">
        <v>0</v>
      </c>
      <c r="BO55" s="21">
        <v>0</v>
      </c>
      <c r="BP55" s="130">
        <v>3.3574044406777044</v>
      </c>
      <c r="BQ55" s="21">
        <v>0</v>
      </c>
      <c r="BR55" s="21">
        <f t="shared" si="102"/>
        <v>0</v>
      </c>
      <c r="BS55" s="21">
        <v>0</v>
      </c>
      <c r="BT55" s="21">
        <v>0</v>
      </c>
      <c r="BU55" s="130">
        <v>0</v>
      </c>
      <c r="BV55" s="21">
        <v>0</v>
      </c>
      <c r="BW55" s="21">
        <f t="shared" si="104"/>
        <v>3.5058318660896033</v>
      </c>
      <c r="BX55" s="21">
        <v>0</v>
      </c>
      <c r="BY55" s="21">
        <v>0</v>
      </c>
      <c r="BZ55" s="130">
        <v>0</v>
      </c>
      <c r="CA55" s="21">
        <v>3.5058318660896033</v>
      </c>
      <c r="CB55" s="21">
        <f t="shared" si="106"/>
        <v>3.6608211165671647</v>
      </c>
      <c r="CC55" s="21">
        <v>0</v>
      </c>
      <c r="CD55" s="21">
        <v>0</v>
      </c>
      <c r="CE55" s="130">
        <v>3.6608211165671647</v>
      </c>
      <c r="CF55" s="21">
        <v>0</v>
      </c>
      <c r="CG55" s="21" t="s">
        <v>49</v>
      </c>
      <c r="CH55" s="21" t="s">
        <v>49</v>
      </c>
      <c r="CI55" s="21" t="s">
        <v>49</v>
      </c>
      <c r="CJ55" s="21" t="s">
        <v>49</v>
      </c>
      <c r="CK55" s="21" t="s">
        <v>49</v>
      </c>
      <c r="CL55" s="21">
        <f t="shared" si="153"/>
        <v>3.6608211165671647</v>
      </c>
      <c r="CM55" s="21">
        <v>0</v>
      </c>
      <c r="CN55" s="21">
        <v>0</v>
      </c>
      <c r="CO55" s="21">
        <f t="shared" si="154"/>
        <v>3.6608211165671647</v>
      </c>
      <c r="CP55" s="21">
        <f t="shared" si="155"/>
        <v>0</v>
      </c>
      <c r="CQ55" s="21">
        <f t="shared" si="156"/>
        <v>16.818454040935016</v>
      </c>
      <c r="CR55" s="21">
        <v>0</v>
      </c>
      <c r="CS55" s="21">
        <v>0</v>
      </c>
      <c r="CT55" s="21">
        <f t="shared" si="157"/>
        <v>10.233486587676234</v>
      </c>
      <c r="CU55" s="21">
        <f t="shared" si="158"/>
        <v>6.5849674532587832</v>
      </c>
      <c r="CV55" s="128" t="s">
        <v>303</v>
      </c>
    </row>
    <row r="56" spans="1:100" s="34" customFormat="1" ht="31.5">
      <c r="A56" s="141" t="s">
        <v>96</v>
      </c>
      <c r="B56" s="137" t="s">
        <v>97</v>
      </c>
      <c r="C56" s="142" t="s">
        <v>102</v>
      </c>
      <c r="D56" s="75" t="s">
        <v>49</v>
      </c>
      <c r="E56" s="75" t="s">
        <v>49</v>
      </c>
      <c r="F56" s="75" t="s">
        <v>49</v>
      </c>
      <c r="G56" s="75" t="s">
        <v>49</v>
      </c>
      <c r="H56" s="33" t="s">
        <v>49</v>
      </c>
      <c r="I56" s="33" t="s">
        <v>49</v>
      </c>
      <c r="J56" s="33" t="s">
        <v>49</v>
      </c>
      <c r="K56" s="33" t="s">
        <v>49</v>
      </c>
      <c r="L56" s="33" t="s">
        <v>49</v>
      </c>
      <c r="M56" s="33" t="s">
        <v>49</v>
      </c>
      <c r="N56" s="20">
        <v>0</v>
      </c>
      <c r="O56" s="64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64">
        <v>0</v>
      </c>
      <c r="AH56" s="64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64">
        <v>0</v>
      </c>
      <c r="AO56" s="64">
        <v>0</v>
      </c>
      <c r="AP56" s="64">
        <v>0</v>
      </c>
      <c r="AQ56" s="64">
        <v>0</v>
      </c>
      <c r="AR56" s="64">
        <v>0</v>
      </c>
      <c r="AS56" s="20">
        <v>0</v>
      </c>
      <c r="AT56" s="20">
        <v>0</v>
      </c>
      <c r="AU56" s="20">
        <v>0</v>
      </c>
      <c r="AV56" s="20">
        <v>0</v>
      </c>
      <c r="AW56" s="20">
        <v>0</v>
      </c>
      <c r="AX56" s="20">
        <v>0</v>
      </c>
      <c r="AY56" s="20">
        <v>0</v>
      </c>
      <c r="AZ56" s="20">
        <v>0</v>
      </c>
      <c r="BA56" s="64">
        <v>0</v>
      </c>
      <c r="BB56" s="64">
        <v>0</v>
      </c>
      <c r="BC56" s="20">
        <v>0</v>
      </c>
      <c r="BD56" s="20">
        <v>0</v>
      </c>
      <c r="BE56" s="20">
        <v>0</v>
      </c>
      <c r="BF56" s="20">
        <v>0</v>
      </c>
      <c r="BG56" s="20">
        <v>0</v>
      </c>
      <c r="BH56" s="20">
        <v>0</v>
      </c>
      <c r="BI56" s="20">
        <v>0</v>
      </c>
      <c r="BJ56" s="20">
        <v>0</v>
      </c>
      <c r="BK56" s="20">
        <v>0</v>
      </c>
      <c r="BL56" s="20">
        <v>0</v>
      </c>
      <c r="BM56" s="20">
        <v>0</v>
      </c>
      <c r="BN56" s="20">
        <v>0</v>
      </c>
      <c r="BO56" s="20">
        <v>0</v>
      </c>
      <c r="BP56" s="20">
        <v>0</v>
      </c>
      <c r="BQ56" s="20">
        <v>0</v>
      </c>
      <c r="BR56" s="20">
        <v>0</v>
      </c>
      <c r="BS56" s="20">
        <v>0</v>
      </c>
      <c r="BT56" s="20">
        <v>0</v>
      </c>
      <c r="BU56" s="64">
        <v>0</v>
      </c>
      <c r="BV56" s="64">
        <v>0</v>
      </c>
      <c r="BW56" s="20">
        <v>0</v>
      </c>
      <c r="BX56" s="20">
        <v>0</v>
      </c>
      <c r="BY56" s="20">
        <v>0</v>
      </c>
      <c r="BZ56" s="20">
        <v>0</v>
      </c>
      <c r="CA56" s="20">
        <v>0</v>
      </c>
      <c r="CB56" s="20">
        <v>0</v>
      </c>
      <c r="CC56" s="20">
        <v>0</v>
      </c>
      <c r="CD56" s="20">
        <v>0</v>
      </c>
      <c r="CE56" s="20">
        <v>0</v>
      </c>
      <c r="CF56" s="20">
        <v>0</v>
      </c>
      <c r="CG56" s="20" t="s">
        <v>49</v>
      </c>
      <c r="CH56" s="20" t="s">
        <v>49</v>
      </c>
      <c r="CI56" s="20" t="s">
        <v>49</v>
      </c>
      <c r="CJ56" s="20" t="s">
        <v>49</v>
      </c>
      <c r="CK56" s="20" t="s">
        <v>49</v>
      </c>
      <c r="CL56" s="20">
        <v>0</v>
      </c>
      <c r="CM56" s="20">
        <v>0</v>
      </c>
      <c r="CN56" s="20">
        <v>0</v>
      </c>
      <c r="CO56" s="20">
        <v>0</v>
      </c>
      <c r="CP56" s="20">
        <v>0</v>
      </c>
      <c r="CQ56" s="20">
        <v>0</v>
      </c>
      <c r="CR56" s="20">
        <v>0</v>
      </c>
      <c r="CS56" s="20">
        <v>0</v>
      </c>
      <c r="CT56" s="20">
        <v>0</v>
      </c>
      <c r="CU56" s="20">
        <v>0</v>
      </c>
      <c r="CV56" s="20" t="s">
        <v>49</v>
      </c>
    </row>
    <row r="57" spans="1:100" s="34" customFormat="1">
      <c r="A57" s="151" t="s">
        <v>311</v>
      </c>
      <c r="B57" s="143" t="s">
        <v>316</v>
      </c>
      <c r="C57" s="75" t="s">
        <v>102</v>
      </c>
      <c r="D57" s="75" t="s">
        <v>49</v>
      </c>
      <c r="E57" s="75" t="s">
        <v>142</v>
      </c>
      <c r="F57" s="75">
        <v>2029</v>
      </c>
      <c r="G57" s="75">
        <v>2030</v>
      </c>
      <c r="H57" s="33" t="s">
        <v>49</v>
      </c>
      <c r="I57" s="33" t="s">
        <v>49</v>
      </c>
      <c r="J57" s="33" t="s">
        <v>49</v>
      </c>
      <c r="K57" s="33" t="s">
        <v>49</v>
      </c>
      <c r="L57" s="33" t="s">
        <v>49</v>
      </c>
      <c r="M57" s="33" t="s">
        <v>49</v>
      </c>
      <c r="N57" s="99">
        <f>N58+N63+N71+N76+N85+N90+N109+N66+N95+N99+N104</f>
        <v>189.21332417799999</v>
      </c>
      <c r="O57" s="99">
        <f t="shared" ref="O57:BZ57" si="175">O58+O63+O71+O76+O85+O90+O109+O66+O95+O99+O104</f>
        <v>1364.9965008904928</v>
      </c>
      <c r="P57" s="99">
        <f t="shared" si="175"/>
        <v>1549.9387896139251</v>
      </c>
      <c r="Q57" s="99">
        <f t="shared" si="175"/>
        <v>1175.7831767124928</v>
      </c>
      <c r="R57" s="99">
        <f t="shared" si="175"/>
        <v>1080.4521288252924</v>
      </c>
      <c r="S57" s="99">
        <f t="shared" si="175"/>
        <v>1273.928073965925</v>
      </c>
      <c r="T57" s="99">
        <f t="shared" si="175"/>
        <v>95.331047887200342</v>
      </c>
      <c r="U57" s="99">
        <f t="shared" si="175"/>
        <v>0</v>
      </c>
      <c r="V57" s="99">
        <f t="shared" si="175"/>
        <v>0</v>
      </c>
      <c r="W57" s="99">
        <f t="shared" si="175"/>
        <v>79.641521787343606</v>
      </c>
      <c r="X57" s="99">
        <f t="shared" si="175"/>
        <v>15.689526099856723</v>
      </c>
      <c r="Y57" s="99">
        <f t="shared" si="175"/>
        <v>86.797391470000008</v>
      </c>
      <c r="Z57" s="99">
        <f t="shared" si="175"/>
        <v>0</v>
      </c>
      <c r="AA57" s="99">
        <f t="shared" si="175"/>
        <v>0</v>
      </c>
      <c r="AB57" s="99">
        <f t="shared" si="175"/>
        <v>72.861151969999995</v>
      </c>
      <c r="AC57" s="99">
        <f t="shared" si="175"/>
        <v>13.936239499999996</v>
      </c>
      <c r="AD57" s="99">
        <f t="shared" si="175"/>
        <v>251.31263164467637</v>
      </c>
      <c r="AE57" s="99">
        <f t="shared" si="175"/>
        <v>0</v>
      </c>
      <c r="AF57" s="99">
        <f t="shared" si="175"/>
        <v>0</v>
      </c>
      <c r="AG57" s="99">
        <f t="shared" si="175"/>
        <v>160.91874588373776</v>
      </c>
      <c r="AH57" s="99">
        <f t="shared" si="175"/>
        <v>90.393885760938616</v>
      </c>
      <c r="AI57" s="99">
        <f t="shared" si="175"/>
        <v>275.23349847159329</v>
      </c>
      <c r="AJ57" s="99">
        <f t="shared" si="175"/>
        <v>0</v>
      </c>
      <c r="AK57" s="99">
        <f t="shared" si="175"/>
        <v>0</v>
      </c>
      <c r="AL57" s="99">
        <f t="shared" si="175"/>
        <v>160.91874588373776</v>
      </c>
      <c r="AM57" s="99">
        <f t="shared" si="175"/>
        <v>114.31475258785552</v>
      </c>
      <c r="AN57" s="99">
        <f t="shared" si="175"/>
        <v>232.19641895709171</v>
      </c>
      <c r="AO57" s="99">
        <f t="shared" si="175"/>
        <v>0</v>
      </c>
      <c r="AP57" s="99">
        <f t="shared" si="175"/>
        <v>0</v>
      </c>
      <c r="AQ57" s="99">
        <f t="shared" si="175"/>
        <v>187.48798729787595</v>
      </c>
      <c r="AR57" s="99">
        <f t="shared" si="175"/>
        <v>44.708431659215776</v>
      </c>
      <c r="AS57" s="99">
        <f t="shared" si="175"/>
        <v>266.05708224798178</v>
      </c>
      <c r="AT57" s="99">
        <f t="shared" si="175"/>
        <v>0</v>
      </c>
      <c r="AU57" s="99">
        <f t="shared" si="175"/>
        <v>0</v>
      </c>
      <c r="AV57" s="99">
        <f t="shared" si="175"/>
        <v>198.55750522828367</v>
      </c>
      <c r="AW57" s="99">
        <f t="shared" si="175"/>
        <v>67.499577019698123</v>
      </c>
      <c r="AX57" s="99">
        <f t="shared" si="175"/>
        <v>193.39494977997035</v>
      </c>
      <c r="AY57" s="99">
        <f t="shared" si="175"/>
        <v>0</v>
      </c>
      <c r="AZ57" s="99">
        <f t="shared" si="175"/>
        <v>0</v>
      </c>
      <c r="BA57" s="99">
        <f t="shared" si="175"/>
        <v>160.65979908526404</v>
      </c>
      <c r="BB57" s="99">
        <f t="shared" si="175"/>
        <v>32.735150694706334</v>
      </c>
      <c r="BC57" s="99">
        <f t="shared" si="175"/>
        <v>181.37957683868501</v>
      </c>
      <c r="BD57" s="99">
        <f t="shared" si="175"/>
        <v>0</v>
      </c>
      <c r="BE57" s="99">
        <f t="shared" si="175"/>
        <v>0</v>
      </c>
      <c r="BF57" s="99">
        <f t="shared" si="175"/>
        <v>151.39448563419194</v>
      </c>
      <c r="BG57" s="99">
        <f t="shared" si="175"/>
        <v>29.985091204493095</v>
      </c>
      <c r="BH57" s="99">
        <f t="shared" si="175"/>
        <v>194.75780100234303</v>
      </c>
      <c r="BI57" s="99">
        <f t="shared" si="175"/>
        <v>0</v>
      </c>
      <c r="BJ57" s="99">
        <f t="shared" si="175"/>
        <v>0</v>
      </c>
      <c r="BK57" s="99">
        <f t="shared" si="175"/>
        <v>162.72162789522059</v>
      </c>
      <c r="BL57" s="99">
        <f t="shared" si="175"/>
        <v>32.036173107122444</v>
      </c>
      <c r="BM57" s="99">
        <f t="shared" si="175"/>
        <v>176.68054688984799</v>
      </c>
      <c r="BN57" s="99">
        <f t="shared" si="175"/>
        <v>0</v>
      </c>
      <c r="BO57" s="99">
        <f t="shared" si="175"/>
        <v>0</v>
      </c>
      <c r="BP57" s="99">
        <f t="shared" si="175"/>
        <v>147.59678025695604</v>
      </c>
      <c r="BQ57" s="99">
        <f t="shared" si="175"/>
        <v>29.083766632891972</v>
      </c>
      <c r="BR57" s="99">
        <f t="shared" si="175"/>
        <v>208.79032744121093</v>
      </c>
      <c r="BS57" s="99">
        <f t="shared" si="175"/>
        <v>0</v>
      </c>
      <c r="BT57" s="99">
        <f t="shared" si="175"/>
        <v>0</v>
      </c>
      <c r="BU57" s="99">
        <f t="shared" si="175"/>
        <v>96.186818690730206</v>
      </c>
      <c r="BV57" s="99">
        <f t="shared" si="175"/>
        <v>112.60350875048073</v>
      </c>
      <c r="BW57" s="99">
        <f t="shared" si="175"/>
        <v>185.30609010951702</v>
      </c>
      <c r="BX57" s="99">
        <f t="shared" si="175"/>
        <v>0</v>
      </c>
      <c r="BY57" s="99">
        <f t="shared" si="175"/>
        <v>0</v>
      </c>
      <c r="BZ57" s="99">
        <f t="shared" si="175"/>
        <v>116.57011478296202</v>
      </c>
      <c r="CA57" s="99">
        <f t="shared" ref="CA57:CF57" si="176">CA58+CA63+CA71+CA76+CA85+CA90+CA109+CA66+CA95+CA99+CA104</f>
        <v>68.735975326555007</v>
      </c>
      <c r="CB57" s="99">
        <f t="shared" si="176"/>
        <v>189.27127940829999</v>
      </c>
      <c r="CC57" s="99">
        <f t="shared" si="176"/>
        <v>0</v>
      </c>
      <c r="CD57" s="99">
        <f t="shared" si="176"/>
        <v>0</v>
      </c>
      <c r="CE57" s="99">
        <f t="shared" si="176"/>
        <v>157.72606617358335</v>
      </c>
      <c r="CF57" s="99">
        <f t="shared" si="176"/>
        <v>31.545213234716641</v>
      </c>
      <c r="CG57" s="99" t="s">
        <v>49</v>
      </c>
      <c r="CH57" s="99" t="s">
        <v>49</v>
      </c>
      <c r="CI57" s="99" t="s">
        <v>49</v>
      </c>
      <c r="CJ57" s="99" t="s">
        <v>49</v>
      </c>
      <c r="CK57" s="99" t="s">
        <v>49</v>
      </c>
      <c r="CL57" s="99">
        <f t="shared" ref="CL57:CU57" si="177">CL58+CL63+CL71+CL76+CL85+CL90+CL109+CL66+CL95+CL99+CL104</f>
        <v>1269.7234082335924</v>
      </c>
      <c r="CM57" s="99">
        <f t="shared" si="177"/>
        <v>0</v>
      </c>
      <c r="CN57" s="99">
        <f t="shared" si="177"/>
        <v>0</v>
      </c>
      <c r="CO57" s="99">
        <f t="shared" si="177"/>
        <v>925.70104502641198</v>
      </c>
      <c r="CP57" s="99">
        <f t="shared" si="177"/>
        <v>344.02236320718055</v>
      </c>
      <c r="CQ57" s="99">
        <f t="shared" si="177"/>
        <v>1273.928073965925</v>
      </c>
      <c r="CR57" s="99">
        <f t="shared" si="177"/>
        <v>0</v>
      </c>
      <c r="CS57" s="99">
        <f t="shared" si="177"/>
        <v>0</v>
      </c>
      <c r="CT57" s="99">
        <f t="shared" si="177"/>
        <v>932.76369795971482</v>
      </c>
      <c r="CU57" s="99">
        <f t="shared" si="177"/>
        <v>341.16437600621038</v>
      </c>
      <c r="CV57" s="20" t="s">
        <v>49</v>
      </c>
    </row>
    <row r="58" spans="1:100" s="34" customFormat="1" ht="32.25" customHeight="1">
      <c r="A58" s="56" t="s">
        <v>311</v>
      </c>
      <c r="B58" s="88" t="s">
        <v>106</v>
      </c>
      <c r="C58" s="75" t="s">
        <v>102</v>
      </c>
      <c r="D58" s="75" t="s">
        <v>48</v>
      </c>
      <c r="E58" s="75" t="s">
        <v>142</v>
      </c>
      <c r="F58" s="75">
        <v>2028</v>
      </c>
      <c r="G58" s="75">
        <v>2028</v>
      </c>
      <c r="H58" s="144" t="s">
        <v>49</v>
      </c>
      <c r="I58" s="33" t="s">
        <v>49</v>
      </c>
      <c r="J58" s="33" t="s">
        <v>49</v>
      </c>
      <c r="K58" s="33" t="s">
        <v>49</v>
      </c>
      <c r="L58" s="33" t="s">
        <v>49</v>
      </c>
      <c r="M58" s="33" t="s">
        <v>49</v>
      </c>
      <c r="N58" s="20">
        <f t="shared" ref="N58:AS58" si="178">SUM(N59:N62)</f>
        <v>0</v>
      </c>
      <c r="O58" s="20">
        <f t="shared" si="178"/>
        <v>34.460825235091406</v>
      </c>
      <c r="P58" s="20">
        <f t="shared" si="178"/>
        <v>37.925216863360397</v>
      </c>
      <c r="Q58" s="20">
        <f t="shared" si="178"/>
        <v>34.460825235091406</v>
      </c>
      <c r="R58" s="20">
        <f t="shared" si="178"/>
        <v>34.460825235091406</v>
      </c>
      <c r="S58" s="20">
        <f t="shared" si="178"/>
        <v>37.925216863360397</v>
      </c>
      <c r="T58" s="20">
        <f t="shared" si="178"/>
        <v>0</v>
      </c>
      <c r="U58" s="20">
        <f t="shared" si="178"/>
        <v>0</v>
      </c>
      <c r="V58" s="20">
        <f t="shared" si="178"/>
        <v>0</v>
      </c>
      <c r="W58" s="20">
        <f t="shared" si="178"/>
        <v>0</v>
      </c>
      <c r="X58" s="20">
        <f t="shared" si="178"/>
        <v>0</v>
      </c>
      <c r="Y58" s="20">
        <f t="shared" si="178"/>
        <v>0</v>
      </c>
      <c r="Z58" s="20">
        <f t="shared" si="178"/>
        <v>0</v>
      </c>
      <c r="AA58" s="20">
        <f t="shared" si="178"/>
        <v>0</v>
      </c>
      <c r="AB58" s="20">
        <f t="shared" si="178"/>
        <v>0</v>
      </c>
      <c r="AC58" s="20">
        <f t="shared" si="178"/>
        <v>0</v>
      </c>
      <c r="AD58" s="20">
        <f t="shared" si="178"/>
        <v>5.4326723174940401</v>
      </c>
      <c r="AE58" s="20">
        <f t="shared" si="178"/>
        <v>0</v>
      </c>
      <c r="AF58" s="20">
        <f t="shared" si="178"/>
        <v>0</v>
      </c>
      <c r="AG58" s="64">
        <f t="shared" si="178"/>
        <v>0</v>
      </c>
      <c r="AH58" s="64">
        <f t="shared" si="178"/>
        <v>5.4326723174940401</v>
      </c>
      <c r="AI58" s="20">
        <f t="shared" si="178"/>
        <v>0</v>
      </c>
      <c r="AJ58" s="20">
        <f t="shared" si="178"/>
        <v>0</v>
      </c>
      <c r="AK58" s="20">
        <f t="shared" si="178"/>
        <v>0</v>
      </c>
      <c r="AL58" s="20">
        <f t="shared" si="178"/>
        <v>0</v>
      </c>
      <c r="AM58" s="20">
        <f t="shared" si="178"/>
        <v>0</v>
      </c>
      <c r="AN58" s="64">
        <f t="shared" si="178"/>
        <v>13.093715370472001</v>
      </c>
      <c r="AO58" s="64">
        <f t="shared" si="178"/>
        <v>0</v>
      </c>
      <c r="AP58" s="64">
        <f t="shared" si="178"/>
        <v>0</v>
      </c>
      <c r="AQ58" s="64">
        <f t="shared" si="178"/>
        <v>10.911429475393334</v>
      </c>
      <c r="AR58" s="64">
        <f t="shared" si="178"/>
        <v>2.182285895078667</v>
      </c>
      <c r="AS58" s="20">
        <f t="shared" si="178"/>
        <v>17.0673864519568</v>
      </c>
      <c r="AT58" s="20">
        <f t="shared" ref="AT58:BY58" si="179">SUM(AT59:AT62)</f>
        <v>0</v>
      </c>
      <c r="AU58" s="20">
        <f t="shared" si="179"/>
        <v>0</v>
      </c>
      <c r="AV58" s="20">
        <f t="shared" si="179"/>
        <v>14.222822043297334</v>
      </c>
      <c r="AW58" s="20">
        <f t="shared" si="179"/>
        <v>2.8445644086594655</v>
      </c>
      <c r="AX58" s="20">
        <f t="shared" si="179"/>
        <v>7.7944050443907704</v>
      </c>
      <c r="AY58" s="20">
        <f t="shared" si="179"/>
        <v>0</v>
      </c>
      <c r="AZ58" s="20">
        <f t="shared" si="179"/>
        <v>0</v>
      </c>
      <c r="BA58" s="64">
        <f t="shared" si="179"/>
        <v>6.4953375369923085</v>
      </c>
      <c r="BB58" s="64">
        <f t="shared" si="179"/>
        <v>1.2990675073984619</v>
      </c>
      <c r="BC58" s="20">
        <f t="shared" si="179"/>
        <v>10.210639056951599</v>
      </c>
      <c r="BD58" s="20">
        <f t="shared" si="179"/>
        <v>0</v>
      </c>
      <c r="BE58" s="20">
        <f t="shared" si="179"/>
        <v>0</v>
      </c>
      <c r="BF58" s="20">
        <f t="shared" si="179"/>
        <v>8.4060810307929597</v>
      </c>
      <c r="BG58" s="20">
        <f t="shared" si="179"/>
        <v>1.8045580261586398</v>
      </c>
      <c r="BH58" s="20">
        <f t="shared" si="179"/>
        <v>8.1400325027346003</v>
      </c>
      <c r="BI58" s="20">
        <f t="shared" si="179"/>
        <v>0</v>
      </c>
      <c r="BJ58" s="20">
        <f t="shared" si="179"/>
        <v>0</v>
      </c>
      <c r="BK58" s="20">
        <f t="shared" si="179"/>
        <v>6.7833604189454997</v>
      </c>
      <c r="BL58" s="20">
        <f t="shared" si="179"/>
        <v>1.3566720837891</v>
      </c>
      <c r="BM58" s="20">
        <f t="shared" si="179"/>
        <v>10.647191354452</v>
      </c>
      <c r="BN58" s="20">
        <f t="shared" si="179"/>
        <v>0</v>
      </c>
      <c r="BO58" s="20">
        <f t="shared" si="179"/>
        <v>0</v>
      </c>
      <c r="BP58" s="20">
        <f t="shared" si="179"/>
        <v>8.8726594620433339</v>
      </c>
      <c r="BQ58" s="20">
        <f t="shared" si="179"/>
        <v>1.7745318924086657</v>
      </c>
      <c r="BR58" s="20">
        <f t="shared" si="179"/>
        <v>0</v>
      </c>
      <c r="BS58" s="20">
        <f t="shared" si="179"/>
        <v>0</v>
      </c>
      <c r="BT58" s="20">
        <f t="shared" si="179"/>
        <v>0</v>
      </c>
      <c r="BU58" s="64">
        <f t="shared" si="179"/>
        <v>0</v>
      </c>
      <c r="BV58" s="64">
        <f t="shared" si="179"/>
        <v>0</v>
      </c>
      <c r="BW58" s="20">
        <f t="shared" si="179"/>
        <v>0</v>
      </c>
      <c r="BX58" s="20">
        <f t="shared" si="179"/>
        <v>0</v>
      </c>
      <c r="BY58" s="20">
        <f t="shared" si="179"/>
        <v>0</v>
      </c>
      <c r="BZ58" s="20">
        <f t="shared" ref="BZ58:CF58" si="180">SUM(BZ59:BZ62)</f>
        <v>0</v>
      </c>
      <c r="CA58" s="20">
        <f t="shared" si="180"/>
        <v>0</v>
      </c>
      <c r="CB58" s="20">
        <f t="shared" si="180"/>
        <v>0</v>
      </c>
      <c r="CC58" s="20">
        <f t="shared" si="180"/>
        <v>0</v>
      </c>
      <c r="CD58" s="20">
        <f t="shared" si="180"/>
        <v>0</v>
      </c>
      <c r="CE58" s="20">
        <f t="shared" si="180"/>
        <v>0</v>
      </c>
      <c r="CF58" s="20">
        <f t="shared" si="180"/>
        <v>0</v>
      </c>
      <c r="CG58" s="20" t="s">
        <v>49</v>
      </c>
      <c r="CH58" s="20" t="s">
        <v>49</v>
      </c>
      <c r="CI58" s="20" t="s">
        <v>49</v>
      </c>
      <c r="CJ58" s="20" t="s">
        <v>49</v>
      </c>
      <c r="CK58" s="20" t="s">
        <v>49</v>
      </c>
      <c r="CL58" s="20">
        <f t="shared" ref="CL58:CU58" si="181">SUM(CL59:CL62)</f>
        <v>34.460825235091406</v>
      </c>
      <c r="CM58" s="20">
        <f t="shared" si="181"/>
        <v>0</v>
      </c>
      <c r="CN58" s="20">
        <f t="shared" si="181"/>
        <v>0</v>
      </c>
      <c r="CO58" s="20">
        <f t="shared" si="181"/>
        <v>24.190127431331142</v>
      </c>
      <c r="CP58" s="20">
        <f t="shared" si="181"/>
        <v>10.270697803760269</v>
      </c>
      <c r="CQ58" s="20">
        <f t="shared" si="181"/>
        <v>37.925216863360397</v>
      </c>
      <c r="CR58" s="20">
        <f t="shared" si="181"/>
        <v>0</v>
      </c>
      <c r="CS58" s="20">
        <f t="shared" si="181"/>
        <v>0</v>
      </c>
      <c r="CT58" s="20">
        <f t="shared" si="181"/>
        <v>31.501562536133626</v>
      </c>
      <c r="CU58" s="20">
        <f t="shared" si="181"/>
        <v>6.423654327226771</v>
      </c>
      <c r="CV58" s="63" t="s">
        <v>49</v>
      </c>
    </row>
    <row r="59" spans="1:100" s="26" customFormat="1" ht="42.75" customHeight="1">
      <c r="A59" s="67" t="s">
        <v>311</v>
      </c>
      <c r="B59" s="89" t="s">
        <v>208</v>
      </c>
      <c r="C59" s="76" t="s">
        <v>103</v>
      </c>
      <c r="D59" s="76" t="s">
        <v>144</v>
      </c>
      <c r="E59" s="76">
        <v>2028</v>
      </c>
      <c r="F59" s="76">
        <v>2028</v>
      </c>
      <c r="G59" s="76">
        <v>2028</v>
      </c>
      <c r="H59" s="126" t="s">
        <v>49</v>
      </c>
      <c r="I59" s="127" t="s">
        <v>49</v>
      </c>
      <c r="J59" s="127" t="s">
        <v>49</v>
      </c>
      <c r="K59" s="127" t="s">
        <v>49</v>
      </c>
      <c r="L59" s="127" t="s">
        <v>49</v>
      </c>
      <c r="M59" s="127" t="s">
        <v>49</v>
      </c>
      <c r="N59" s="21">
        <v>0</v>
      </c>
      <c r="O59" s="65">
        <f t="shared" ref="O59:O110" si="182">N59+Q59</f>
        <v>8.1400325027346003</v>
      </c>
      <c r="P59" s="21">
        <f t="shared" ref="P59:P108" si="183">S59+N59+Y59</f>
        <v>10.647191354452</v>
      </c>
      <c r="Q59" s="21">
        <f>T59+AD59+AN59+AX59+BH59+BR59</f>
        <v>8.1400325027346003</v>
      </c>
      <c r="R59" s="21">
        <f t="shared" ref="R59:R62" si="184">Q59-T59</f>
        <v>8.1400325027346003</v>
      </c>
      <c r="S59" s="21">
        <f>AI59+AS59+BC59+BM59+BW59+CB59</f>
        <v>10.647191354452</v>
      </c>
      <c r="T59" s="21">
        <f>U59+V59+W59+X59</f>
        <v>0</v>
      </c>
      <c r="U59" s="21">
        <v>0</v>
      </c>
      <c r="V59" s="21">
        <v>0</v>
      </c>
      <c r="W59" s="21">
        <v>0</v>
      </c>
      <c r="X59" s="21">
        <v>0</v>
      </c>
      <c r="Y59" s="21">
        <f>Z59+AA59+AB59+AC59</f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f>AE59+AF59+AG59+AH59</f>
        <v>0</v>
      </c>
      <c r="AE59" s="21">
        <v>0</v>
      </c>
      <c r="AF59" s="21">
        <v>0</v>
      </c>
      <c r="AG59" s="65">
        <v>0</v>
      </c>
      <c r="AH59" s="65">
        <f>AG59*20%</f>
        <v>0</v>
      </c>
      <c r="AI59" s="21">
        <f>AJ59+AK59+AL59+AM59</f>
        <v>0</v>
      </c>
      <c r="AJ59" s="21">
        <v>0</v>
      </c>
      <c r="AK59" s="21">
        <v>0</v>
      </c>
      <c r="AL59" s="21">
        <v>0</v>
      </c>
      <c r="AM59" s="21">
        <f>AL59*20%</f>
        <v>0</v>
      </c>
      <c r="AN59" s="65">
        <f>AO59+AP59+AQ59+AR59</f>
        <v>0</v>
      </c>
      <c r="AO59" s="65">
        <v>0</v>
      </c>
      <c r="AP59" s="65">
        <v>0</v>
      </c>
      <c r="AQ59" s="65">
        <v>0</v>
      </c>
      <c r="AR59" s="65">
        <f>AQ59*20%</f>
        <v>0</v>
      </c>
      <c r="AS59" s="21">
        <f>AT59+AU59+AV59+AW59</f>
        <v>0</v>
      </c>
      <c r="AT59" s="21">
        <v>0</v>
      </c>
      <c r="AU59" s="21">
        <v>0</v>
      </c>
      <c r="AV59" s="21">
        <v>0</v>
      </c>
      <c r="AW59" s="21">
        <f>AV59*20%</f>
        <v>0</v>
      </c>
      <c r="AX59" s="21">
        <f>AY59+AZ59+BA59+BB59</f>
        <v>0</v>
      </c>
      <c r="AY59" s="21">
        <v>0</v>
      </c>
      <c r="AZ59" s="21">
        <v>0</v>
      </c>
      <c r="BA59" s="65">
        <v>0</v>
      </c>
      <c r="BB59" s="65">
        <f>BA59*20%</f>
        <v>0</v>
      </c>
      <c r="BC59" s="21">
        <f>BD59+BE59+BF59+BG59</f>
        <v>0</v>
      </c>
      <c r="BD59" s="21">
        <v>0</v>
      </c>
      <c r="BE59" s="21">
        <v>0</v>
      </c>
      <c r="BF59" s="21">
        <v>0</v>
      </c>
      <c r="BG59" s="21">
        <f>BF59*20%</f>
        <v>0</v>
      </c>
      <c r="BH59" s="21">
        <f>BI59+BJ59+BK59+BL59</f>
        <v>8.1400325027346003</v>
      </c>
      <c r="BI59" s="21">
        <v>0</v>
      </c>
      <c r="BJ59" s="21">
        <v>0</v>
      </c>
      <c r="BK59" s="21">
        <v>6.7833604189454997</v>
      </c>
      <c r="BL59" s="21">
        <f>BK59*20%</f>
        <v>1.3566720837891</v>
      </c>
      <c r="BM59" s="21">
        <f>BN59+BO59+BP59+BQ59</f>
        <v>10.647191354452</v>
      </c>
      <c r="BN59" s="21">
        <v>0</v>
      </c>
      <c r="BO59" s="21">
        <v>0</v>
      </c>
      <c r="BP59" s="21">
        <v>8.8726594620433339</v>
      </c>
      <c r="BQ59" s="21">
        <f>10.647191354452-BP59</f>
        <v>1.7745318924086657</v>
      </c>
      <c r="BR59" s="21">
        <f>BS59+BT59+BU59+BV59</f>
        <v>0</v>
      </c>
      <c r="BS59" s="21">
        <v>0</v>
      </c>
      <c r="BT59" s="21">
        <v>0</v>
      </c>
      <c r="BU59" s="65">
        <v>0</v>
      </c>
      <c r="BV59" s="65">
        <f>BU59*20%</f>
        <v>0</v>
      </c>
      <c r="BW59" s="21">
        <f>BX59+BY59+BZ59+CA59</f>
        <v>0</v>
      </c>
      <c r="BX59" s="21">
        <v>0</v>
      </c>
      <c r="BY59" s="21">
        <v>0</v>
      </c>
      <c r="BZ59" s="21">
        <v>0</v>
      </c>
      <c r="CA59" s="21">
        <v>0</v>
      </c>
      <c r="CB59" s="21">
        <f>CC59+CD59+CE59+CF59</f>
        <v>0</v>
      </c>
      <c r="CC59" s="21">
        <v>0</v>
      </c>
      <c r="CD59" s="21">
        <v>0</v>
      </c>
      <c r="CE59" s="21">
        <v>0</v>
      </c>
      <c r="CF59" s="21">
        <f>CE59*20%</f>
        <v>0</v>
      </c>
      <c r="CG59" s="21" t="s">
        <v>49</v>
      </c>
      <c r="CH59" s="21" t="s">
        <v>49</v>
      </c>
      <c r="CI59" s="21" t="s">
        <v>49</v>
      </c>
      <c r="CJ59" s="21" t="s">
        <v>49</v>
      </c>
      <c r="CK59" s="21" t="s">
        <v>49</v>
      </c>
      <c r="CL59" s="21">
        <f t="shared" ref="CL59:CL62" si="185">CM59+CN59+CO59+CP59</f>
        <v>8.1400325027346003</v>
      </c>
      <c r="CM59" s="21">
        <v>0</v>
      </c>
      <c r="CN59" s="21">
        <v>0</v>
      </c>
      <c r="CO59" s="21">
        <f t="shared" ref="CO59:CP62" si="186">AG59+AQ59+BA59+BK59+BU59+CE59</f>
        <v>6.7833604189454997</v>
      </c>
      <c r="CP59" s="21">
        <f t="shared" si="186"/>
        <v>1.3566720837891</v>
      </c>
      <c r="CQ59" s="21">
        <f t="shared" ref="CQ59:CQ62" si="187">CR59+CS59+CT59+CU59</f>
        <v>10.647191354452</v>
      </c>
      <c r="CR59" s="21">
        <v>0</v>
      </c>
      <c r="CS59" s="21">
        <v>0</v>
      </c>
      <c r="CT59" s="21">
        <f t="shared" ref="CT59:CU62" si="188">AL59+AV59+BF59+BP59+BZ59+CE59</f>
        <v>8.8726594620433339</v>
      </c>
      <c r="CU59" s="21">
        <f t="shared" si="188"/>
        <v>1.7745318924086657</v>
      </c>
      <c r="CV59" s="21" t="s">
        <v>212</v>
      </c>
    </row>
    <row r="60" spans="1:100" s="26" customFormat="1" ht="31.5" customHeight="1">
      <c r="A60" s="67" t="s">
        <v>311</v>
      </c>
      <c r="B60" s="89" t="s">
        <v>209</v>
      </c>
      <c r="C60" s="76" t="s">
        <v>104</v>
      </c>
      <c r="D60" s="76" t="s">
        <v>144</v>
      </c>
      <c r="E60" s="76">
        <v>2027</v>
      </c>
      <c r="F60" s="76">
        <v>2027</v>
      </c>
      <c r="G60" s="76">
        <v>2027</v>
      </c>
      <c r="H60" s="126" t="s">
        <v>49</v>
      </c>
      <c r="I60" s="127" t="s">
        <v>49</v>
      </c>
      <c r="J60" s="127" t="s">
        <v>49</v>
      </c>
      <c r="K60" s="127" t="s">
        <v>49</v>
      </c>
      <c r="L60" s="127" t="s">
        <v>49</v>
      </c>
      <c r="M60" s="127" t="s">
        <v>49</v>
      </c>
      <c r="N60" s="21">
        <v>0</v>
      </c>
      <c r="O60" s="65">
        <f t="shared" si="182"/>
        <v>7.7944050443907704</v>
      </c>
      <c r="P60" s="21">
        <f t="shared" si="183"/>
        <v>10.210639056951599</v>
      </c>
      <c r="Q60" s="21">
        <f>T60+AD60+AN60+AX60+BH60+BR60</f>
        <v>7.7944050443907704</v>
      </c>
      <c r="R60" s="21">
        <f t="shared" si="184"/>
        <v>7.7944050443907704</v>
      </c>
      <c r="S60" s="21">
        <f>AI60+AS60+BC60+BM60+BW60+CB60</f>
        <v>10.210639056951599</v>
      </c>
      <c r="T60" s="21">
        <f>U60+V60+W60+X60</f>
        <v>0</v>
      </c>
      <c r="U60" s="21">
        <v>0</v>
      </c>
      <c r="V60" s="21">
        <v>0</v>
      </c>
      <c r="W60" s="21">
        <v>0</v>
      </c>
      <c r="X60" s="21">
        <v>0</v>
      </c>
      <c r="Y60" s="21">
        <f>Z60+AA60+AB60+AC60</f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f>AE60+AF60+AG60+AH60</f>
        <v>0</v>
      </c>
      <c r="AE60" s="21">
        <v>0</v>
      </c>
      <c r="AF60" s="21">
        <v>0</v>
      </c>
      <c r="AG60" s="65">
        <v>0</v>
      </c>
      <c r="AH60" s="65">
        <f>AG60*20%</f>
        <v>0</v>
      </c>
      <c r="AI60" s="21">
        <f>AJ60+AK60+AL60+AM60</f>
        <v>0</v>
      </c>
      <c r="AJ60" s="21">
        <v>0</v>
      </c>
      <c r="AK60" s="21">
        <v>0</v>
      </c>
      <c r="AL60" s="21">
        <v>0</v>
      </c>
      <c r="AM60" s="21">
        <f>AL60*20%</f>
        <v>0</v>
      </c>
      <c r="AN60" s="65">
        <f>AO60+AP60+AQ60+AR60</f>
        <v>0</v>
      </c>
      <c r="AO60" s="65">
        <v>0</v>
      </c>
      <c r="AP60" s="65">
        <v>0</v>
      </c>
      <c r="AQ60" s="65">
        <v>0</v>
      </c>
      <c r="AR60" s="65">
        <f>AQ60*20%</f>
        <v>0</v>
      </c>
      <c r="AS60" s="21">
        <f>AT60+AU60+AV60+AW60</f>
        <v>0</v>
      </c>
      <c r="AT60" s="21">
        <v>0</v>
      </c>
      <c r="AU60" s="21">
        <v>0</v>
      </c>
      <c r="AV60" s="21">
        <v>0</v>
      </c>
      <c r="AW60" s="21">
        <f>AV60*20%</f>
        <v>0</v>
      </c>
      <c r="AX60" s="21">
        <f>AY60+AZ60+BA60+BB60</f>
        <v>7.7944050443907704</v>
      </c>
      <c r="AY60" s="21">
        <v>0</v>
      </c>
      <c r="AZ60" s="21">
        <v>0</v>
      </c>
      <c r="BA60" s="65">
        <v>6.4953375369923085</v>
      </c>
      <c r="BB60" s="65">
        <f>BA60*20%</f>
        <v>1.2990675073984619</v>
      </c>
      <c r="BC60" s="21">
        <f>BD60+BE60+BF60+BG60</f>
        <v>10.210639056951599</v>
      </c>
      <c r="BD60" s="21">
        <v>0</v>
      </c>
      <c r="BE60" s="21">
        <v>0</v>
      </c>
      <c r="BF60" s="21">
        <v>8.4060810307929597</v>
      </c>
      <c r="BG60" s="21">
        <f>10.2106390569516-BF60</f>
        <v>1.8045580261586398</v>
      </c>
      <c r="BH60" s="21">
        <f>BI60+BJ60+BK60+BL60</f>
        <v>0</v>
      </c>
      <c r="BI60" s="21">
        <v>0</v>
      </c>
      <c r="BJ60" s="21">
        <v>0</v>
      </c>
      <c r="BK60" s="21">
        <v>0</v>
      </c>
      <c r="BL60" s="21">
        <f>BK60*20%</f>
        <v>0</v>
      </c>
      <c r="BM60" s="21">
        <f>BN60+BO60+BP60+BQ60</f>
        <v>0</v>
      </c>
      <c r="BN60" s="21">
        <v>0</v>
      </c>
      <c r="BO60" s="21">
        <v>0</v>
      </c>
      <c r="BP60" s="21">
        <v>0</v>
      </c>
      <c r="BQ60" s="21">
        <f>BP60*20%</f>
        <v>0</v>
      </c>
      <c r="BR60" s="21">
        <f>BS60+BT60+BU60+BV60</f>
        <v>0</v>
      </c>
      <c r="BS60" s="21">
        <v>0</v>
      </c>
      <c r="BT60" s="21">
        <v>0</v>
      </c>
      <c r="BU60" s="65">
        <v>0</v>
      </c>
      <c r="BV60" s="65">
        <f>BU60*20%</f>
        <v>0</v>
      </c>
      <c r="BW60" s="21">
        <f>BX60+BY60+BZ60+CA60</f>
        <v>0</v>
      </c>
      <c r="BX60" s="21">
        <v>0</v>
      </c>
      <c r="BY60" s="21">
        <v>0</v>
      </c>
      <c r="BZ60" s="21">
        <v>0</v>
      </c>
      <c r="CA60" s="21">
        <f>BZ60*20%</f>
        <v>0</v>
      </c>
      <c r="CB60" s="21">
        <f>CC60+CD60+CE60+CF60</f>
        <v>0</v>
      </c>
      <c r="CC60" s="21">
        <v>0</v>
      </c>
      <c r="CD60" s="21">
        <v>0</v>
      </c>
      <c r="CE60" s="21">
        <v>0</v>
      </c>
      <c r="CF60" s="21">
        <f>CE60*20%</f>
        <v>0</v>
      </c>
      <c r="CG60" s="21" t="s">
        <v>49</v>
      </c>
      <c r="CH60" s="21" t="s">
        <v>49</v>
      </c>
      <c r="CI60" s="21" t="s">
        <v>49</v>
      </c>
      <c r="CJ60" s="21" t="s">
        <v>49</v>
      </c>
      <c r="CK60" s="21" t="s">
        <v>49</v>
      </c>
      <c r="CL60" s="21">
        <f t="shared" si="185"/>
        <v>7.7944050443907704</v>
      </c>
      <c r="CM60" s="21">
        <v>0</v>
      </c>
      <c r="CN60" s="21">
        <v>0</v>
      </c>
      <c r="CO60" s="21">
        <f t="shared" si="186"/>
        <v>6.4953375369923085</v>
      </c>
      <c r="CP60" s="21">
        <f t="shared" si="186"/>
        <v>1.2990675073984619</v>
      </c>
      <c r="CQ60" s="21">
        <f t="shared" si="187"/>
        <v>10.210639056951599</v>
      </c>
      <c r="CR60" s="21">
        <v>0</v>
      </c>
      <c r="CS60" s="21">
        <v>0</v>
      </c>
      <c r="CT60" s="21">
        <f t="shared" si="188"/>
        <v>8.4060810307929597</v>
      </c>
      <c r="CU60" s="21">
        <f t="shared" si="188"/>
        <v>1.8045580261586398</v>
      </c>
      <c r="CV60" s="21" t="s">
        <v>212</v>
      </c>
    </row>
    <row r="61" spans="1:100" s="26" customFormat="1" ht="39" customHeight="1">
      <c r="A61" s="67" t="s">
        <v>311</v>
      </c>
      <c r="B61" s="89" t="s">
        <v>210</v>
      </c>
      <c r="C61" s="76" t="s">
        <v>105</v>
      </c>
      <c r="D61" s="76" t="s">
        <v>144</v>
      </c>
      <c r="E61" s="76">
        <v>2025</v>
      </c>
      <c r="F61" s="76">
        <v>2025</v>
      </c>
      <c r="G61" s="76" t="s">
        <v>49</v>
      </c>
      <c r="H61" s="126" t="s">
        <v>49</v>
      </c>
      <c r="I61" s="127" t="s">
        <v>49</v>
      </c>
      <c r="J61" s="127" t="s">
        <v>49</v>
      </c>
      <c r="K61" s="127" t="s">
        <v>49</v>
      </c>
      <c r="L61" s="127" t="s">
        <v>49</v>
      </c>
      <c r="M61" s="127" t="s">
        <v>49</v>
      </c>
      <c r="N61" s="21">
        <v>0</v>
      </c>
      <c r="O61" s="65">
        <f t="shared" si="182"/>
        <v>5.4326723174940401</v>
      </c>
      <c r="P61" s="21">
        <f t="shared" si="183"/>
        <v>0</v>
      </c>
      <c r="Q61" s="21">
        <f>T61+AD61+AN61+AX61+BH61+BR61</f>
        <v>5.4326723174940401</v>
      </c>
      <c r="R61" s="21">
        <f t="shared" si="184"/>
        <v>5.4326723174940401</v>
      </c>
      <c r="S61" s="21">
        <f>AI61+AS61+BC61+BM61+BW61+CB61</f>
        <v>0</v>
      </c>
      <c r="T61" s="21">
        <f>U61+V61+W61+X61</f>
        <v>0</v>
      </c>
      <c r="U61" s="21">
        <v>0</v>
      </c>
      <c r="V61" s="21">
        <v>0</v>
      </c>
      <c r="W61" s="21">
        <v>0</v>
      </c>
      <c r="X61" s="21">
        <v>0</v>
      </c>
      <c r="Y61" s="21">
        <f>Z61+AA61+AB61+AC61</f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f>AE61+AF61+AG61+AH61</f>
        <v>5.4326723174940401</v>
      </c>
      <c r="AE61" s="21">
        <v>0</v>
      </c>
      <c r="AF61" s="21">
        <v>0</v>
      </c>
      <c r="AG61" s="65">
        <v>0</v>
      </c>
      <c r="AH61" s="65">
        <v>5.4326723174940401</v>
      </c>
      <c r="AI61" s="21">
        <f>AJ61+AK61+AL61+AM61</f>
        <v>0</v>
      </c>
      <c r="AJ61" s="21">
        <v>0</v>
      </c>
      <c r="AK61" s="21">
        <v>0</v>
      </c>
      <c r="AL61" s="21">
        <v>0</v>
      </c>
      <c r="AM61" s="21">
        <v>0</v>
      </c>
      <c r="AN61" s="65">
        <f>AO61+AP61+AQ61+AR61</f>
        <v>0</v>
      </c>
      <c r="AO61" s="65">
        <v>0</v>
      </c>
      <c r="AP61" s="65">
        <v>0</v>
      </c>
      <c r="AQ61" s="65">
        <v>0</v>
      </c>
      <c r="AR61" s="65">
        <f>AQ61*20%</f>
        <v>0</v>
      </c>
      <c r="AS61" s="21">
        <f>AT61+AU61+AV61+AW61</f>
        <v>0</v>
      </c>
      <c r="AT61" s="21">
        <v>0</v>
      </c>
      <c r="AU61" s="21">
        <v>0</v>
      </c>
      <c r="AV61" s="21">
        <v>0</v>
      </c>
      <c r="AW61" s="21">
        <f>AV61*20%</f>
        <v>0</v>
      </c>
      <c r="AX61" s="21">
        <f>AY61+AZ61+BA61+BB61</f>
        <v>0</v>
      </c>
      <c r="AY61" s="21">
        <v>0</v>
      </c>
      <c r="AZ61" s="21">
        <v>0</v>
      </c>
      <c r="BA61" s="65">
        <v>0</v>
      </c>
      <c r="BB61" s="65">
        <f>BA61*20%</f>
        <v>0</v>
      </c>
      <c r="BC61" s="21">
        <f>BD61+BE61+BF61+BG61</f>
        <v>0</v>
      </c>
      <c r="BD61" s="21">
        <v>0</v>
      </c>
      <c r="BE61" s="21">
        <v>0</v>
      </c>
      <c r="BF61" s="21">
        <v>0</v>
      </c>
      <c r="BG61" s="21">
        <f>BF61*20%</f>
        <v>0</v>
      </c>
      <c r="BH61" s="21">
        <f>BI61+BJ61+BK61+BL61</f>
        <v>0</v>
      </c>
      <c r="BI61" s="21">
        <v>0</v>
      </c>
      <c r="BJ61" s="21">
        <v>0</v>
      </c>
      <c r="BK61" s="21">
        <v>0</v>
      </c>
      <c r="BL61" s="21">
        <v>0</v>
      </c>
      <c r="BM61" s="21">
        <f>BN61+BO61+BP61+BQ61</f>
        <v>0</v>
      </c>
      <c r="BN61" s="21">
        <v>0</v>
      </c>
      <c r="BO61" s="21">
        <v>0</v>
      </c>
      <c r="BP61" s="21">
        <v>0</v>
      </c>
      <c r="BQ61" s="21">
        <v>0</v>
      </c>
      <c r="BR61" s="21">
        <f>BS61+BT61+BU61+BV61</f>
        <v>0</v>
      </c>
      <c r="BS61" s="21">
        <v>0</v>
      </c>
      <c r="BT61" s="21">
        <v>0</v>
      </c>
      <c r="BU61" s="65">
        <v>0</v>
      </c>
      <c r="BV61" s="65">
        <f>BU61*20%</f>
        <v>0</v>
      </c>
      <c r="BW61" s="21">
        <f>BX61+BY61+BZ61+CA61</f>
        <v>0</v>
      </c>
      <c r="BX61" s="21">
        <v>0</v>
      </c>
      <c r="BY61" s="21">
        <v>0</v>
      </c>
      <c r="BZ61" s="21">
        <v>0</v>
      </c>
      <c r="CA61" s="21">
        <v>0</v>
      </c>
      <c r="CB61" s="21">
        <f>CC61+CD61+CE61+CF61</f>
        <v>0</v>
      </c>
      <c r="CC61" s="21">
        <v>0</v>
      </c>
      <c r="CD61" s="21">
        <v>0</v>
      </c>
      <c r="CE61" s="21">
        <v>0</v>
      </c>
      <c r="CF61" s="21">
        <f>CE61*20%</f>
        <v>0</v>
      </c>
      <c r="CG61" s="21" t="s">
        <v>49</v>
      </c>
      <c r="CH61" s="21" t="s">
        <v>49</v>
      </c>
      <c r="CI61" s="21" t="s">
        <v>49</v>
      </c>
      <c r="CJ61" s="21" t="s">
        <v>49</v>
      </c>
      <c r="CK61" s="21" t="s">
        <v>49</v>
      </c>
      <c r="CL61" s="21">
        <f t="shared" si="185"/>
        <v>5.4326723174940401</v>
      </c>
      <c r="CM61" s="21">
        <v>0</v>
      </c>
      <c r="CN61" s="21">
        <v>0</v>
      </c>
      <c r="CO61" s="21">
        <f t="shared" si="186"/>
        <v>0</v>
      </c>
      <c r="CP61" s="21">
        <f t="shared" si="186"/>
        <v>5.4326723174940401</v>
      </c>
      <c r="CQ61" s="21">
        <f t="shared" si="187"/>
        <v>0</v>
      </c>
      <c r="CR61" s="21">
        <v>0</v>
      </c>
      <c r="CS61" s="21">
        <v>0</v>
      </c>
      <c r="CT61" s="21">
        <f t="shared" si="188"/>
        <v>0</v>
      </c>
      <c r="CU61" s="21">
        <f t="shared" si="188"/>
        <v>0</v>
      </c>
      <c r="CV61" s="21" t="s">
        <v>292</v>
      </c>
    </row>
    <row r="62" spans="1:100" s="26" customFormat="1" ht="40.5" customHeight="1">
      <c r="A62" s="67" t="s">
        <v>311</v>
      </c>
      <c r="B62" s="89" t="s">
        <v>211</v>
      </c>
      <c r="C62" s="76" t="s">
        <v>125</v>
      </c>
      <c r="D62" s="76" t="s">
        <v>144</v>
      </c>
      <c r="E62" s="76">
        <v>2026</v>
      </c>
      <c r="F62" s="76">
        <v>2026</v>
      </c>
      <c r="G62" s="76">
        <v>2026</v>
      </c>
      <c r="H62" s="126" t="s">
        <v>49</v>
      </c>
      <c r="I62" s="127" t="s">
        <v>49</v>
      </c>
      <c r="J62" s="127" t="s">
        <v>49</v>
      </c>
      <c r="K62" s="127" t="s">
        <v>49</v>
      </c>
      <c r="L62" s="127" t="s">
        <v>49</v>
      </c>
      <c r="M62" s="127" t="s">
        <v>49</v>
      </c>
      <c r="N62" s="21">
        <v>0</v>
      </c>
      <c r="O62" s="65">
        <f t="shared" si="182"/>
        <v>13.093715370472001</v>
      </c>
      <c r="P62" s="21">
        <f t="shared" si="183"/>
        <v>17.0673864519568</v>
      </c>
      <c r="Q62" s="21">
        <f>T62+AD62+AN62+AX62+BH62+BR62</f>
        <v>13.093715370472001</v>
      </c>
      <c r="R62" s="21">
        <f t="shared" si="184"/>
        <v>13.093715370472001</v>
      </c>
      <c r="S62" s="21">
        <f>AI62+AS62+BC62+BM62+BW62+CB62</f>
        <v>17.0673864519568</v>
      </c>
      <c r="T62" s="21">
        <f>U62+V62+W62+X62</f>
        <v>0</v>
      </c>
      <c r="U62" s="21">
        <v>0</v>
      </c>
      <c r="V62" s="21">
        <v>0</v>
      </c>
      <c r="W62" s="21">
        <v>0</v>
      </c>
      <c r="X62" s="21">
        <f>W62*20%</f>
        <v>0</v>
      </c>
      <c r="Y62" s="21">
        <f>Z62+AA62+AB62+AC62</f>
        <v>0</v>
      </c>
      <c r="Z62" s="21">
        <v>0</v>
      </c>
      <c r="AA62" s="21">
        <v>0</v>
      </c>
      <c r="AB62" s="21">
        <v>0</v>
      </c>
      <c r="AC62" s="21">
        <f>AB62*20%</f>
        <v>0</v>
      </c>
      <c r="AD62" s="21">
        <f>AE62+AF62+AG62+AH62</f>
        <v>0</v>
      </c>
      <c r="AE62" s="21">
        <v>0</v>
      </c>
      <c r="AF62" s="21">
        <v>0</v>
      </c>
      <c r="AG62" s="65">
        <v>0</v>
      </c>
      <c r="AH62" s="65">
        <f>AG62*20%</f>
        <v>0</v>
      </c>
      <c r="AI62" s="21">
        <f>AJ62+AK62+AL62+AM62</f>
        <v>0</v>
      </c>
      <c r="AJ62" s="21">
        <v>0</v>
      </c>
      <c r="AK62" s="21">
        <v>0</v>
      </c>
      <c r="AL62" s="21">
        <v>0</v>
      </c>
      <c r="AM62" s="21">
        <f>AL62*20%</f>
        <v>0</v>
      </c>
      <c r="AN62" s="65">
        <f>AO62+AP62+AQ62+AR62</f>
        <v>13.093715370472001</v>
      </c>
      <c r="AO62" s="65">
        <v>0</v>
      </c>
      <c r="AP62" s="65">
        <v>0</v>
      </c>
      <c r="AQ62" s="65">
        <v>10.911429475393334</v>
      </c>
      <c r="AR62" s="65">
        <f>AQ62*20%</f>
        <v>2.182285895078667</v>
      </c>
      <c r="AS62" s="21">
        <f>AT62+AU62+AV62+AW62</f>
        <v>17.0673864519568</v>
      </c>
      <c r="AT62" s="21">
        <v>0</v>
      </c>
      <c r="AU62" s="21">
        <v>0</v>
      </c>
      <c r="AV62" s="21">
        <v>14.222822043297334</v>
      </c>
      <c r="AW62" s="21">
        <f>17.0673864519568-AV62</f>
        <v>2.8445644086594655</v>
      </c>
      <c r="AX62" s="21">
        <f>AY62+AZ62+BA62+BB62</f>
        <v>0</v>
      </c>
      <c r="AY62" s="21">
        <v>0</v>
      </c>
      <c r="AZ62" s="21">
        <v>0</v>
      </c>
      <c r="BA62" s="65">
        <v>0</v>
      </c>
      <c r="BB62" s="65">
        <f>BA62*20%</f>
        <v>0</v>
      </c>
      <c r="BC62" s="21">
        <f>BD62+BE62+BF62+BG62</f>
        <v>0</v>
      </c>
      <c r="BD62" s="21">
        <v>0</v>
      </c>
      <c r="BE62" s="21">
        <v>0</v>
      </c>
      <c r="BF62" s="21">
        <v>0</v>
      </c>
      <c r="BG62" s="21">
        <f>BF62*20%</f>
        <v>0</v>
      </c>
      <c r="BH62" s="21">
        <f>BI62+BJ62+BK62+BL62</f>
        <v>0</v>
      </c>
      <c r="BI62" s="21">
        <v>0</v>
      </c>
      <c r="BJ62" s="21">
        <v>0</v>
      </c>
      <c r="BK62" s="21">
        <v>0</v>
      </c>
      <c r="BL62" s="21">
        <f>BK62*20%</f>
        <v>0</v>
      </c>
      <c r="BM62" s="21">
        <f>BN62+BO62+BP62+BQ62</f>
        <v>0</v>
      </c>
      <c r="BN62" s="21">
        <v>0</v>
      </c>
      <c r="BO62" s="21">
        <v>0</v>
      </c>
      <c r="BP62" s="21">
        <v>0</v>
      </c>
      <c r="BQ62" s="21">
        <f>BP62*20%</f>
        <v>0</v>
      </c>
      <c r="BR62" s="21">
        <f>BS62+BT62+BU62+BV62</f>
        <v>0</v>
      </c>
      <c r="BS62" s="21">
        <v>0</v>
      </c>
      <c r="BT62" s="21">
        <v>0</v>
      </c>
      <c r="BU62" s="65">
        <v>0</v>
      </c>
      <c r="BV62" s="65">
        <f>BU62*20%</f>
        <v>0</v>
      </c>
      <c r="BW62" s="21">
        <f>BX62+BY62+BZ62+CA62</f>
        <v>0</v>
      </c>
      <c r="BX62" s="21">
        <v>0</v>
      </c>
      <c r="BY62" s="21">
        <v>0</v>
      </c>
      <c r="BZ62" s="21">
        <v>0</v>
      </c>
      <c r="CA62" s="21">
        <f>BZ62*20%</f>
        <v>0</v>
      </c>
      <c r="CB62" s="21">
        <f>CC62+CD62+CE62+CF62</f>
        <v>0</v>
      </c>
      <c r="CC62" s="21">
        <v>0</v>
      </c>
      <c r="CD62" s="21">
        <v>0</v>
      </c>
      <c r="CE62" s="21">
        <v>0</v>
      </c>
      <c r="CF62" s="21">
        <f>CE62*20%</f>
        <v>0</v>
      </c>
      <c r="CG62" s="21" t="s">
        <v>49</v>
      </c>
      <c r="CH62" s="21" t="s">
        <v>49</v>
      </c>
      <c r="CI62" s="21" t="s">
        <v>49</v>
      </c>
      <c r="CJ62" s="21" t="s">
        <v>49</v>
      </c>
      <c r="CK62" s="21" t="s">
        <v>49</v>
      </c>
      <c r="CL62" s="21">
        <f t="shared" si="185"/>
        <v>13.093715370472001</v>
      </c>
      <c r="CM62" s="21">
        <v>0</v>
      </c>
      <c r="CN62" s="21">
        <v>0</v>
      </c>
      <c r="CO62" s="21">
        <f t="shared" si="186"/>
        <v>10.911429475393334</v>
      </c>
      <c r="CP62" s="21">
        <f t="shared" si="186"/>
        <v>2.182285895078667</v>
      </c>
      <c r="CQ62" s="21">
        <f t="shared" si="187"/>
        <v>17.0673864519568</v>
      </c>
      <c r="CR62" s="21">
        <v>0</v>
      </c>
      <c r="CS62" s="21">
        <v>0</v>
      </c>
      <c r="CT62" s="21">
        <f t="shared" si="188"/>
        <v>14.222822043297334</v>
      </c>
      <c r="CU62" s="21">
        <f t="shared" si="188"/>
        <v>2.8445644086594655</v>
      </c>
      <c r="CV62" s="21" t="s">
        <v>212</v>
      </c>
    </row>
    <row r="63" spans="1:100" s="34" customFormat="1" ht="21.75" customHeight="1">
      <c r="A63" s="56" t="s">
        <v>311</v>
      </c>
      <c r="B63" s="124" t="s">
        <v>273</v>
      </c>
      <c r="C63" s="75" t="s">
        <v>102</v>
      </c>
      <c r="D63" s="75" t="s">
        <v>144</v>
      </c>
      <c r="E63" s="75">
        <v>2026</v>
      </c>
      <c r="F63" s="75" t="s">
        <v>49</v>
      </c>
      <c r="G63" s="75">
        <v>2026</v>
      </c>
      <c r="H63" s="33" t="s">
        <v>49</v>
      </c>
      <c r="I63" s="33" t="s">
        <v>49</v>
      </c>
      <c r="J63" s="33" t="s">
        <v>49</v>
      </c>
      <c r="K63" s="33" t="s">
        <v>49</v>
      </c>
      <c r="L63" s="33" t="s">
        <v>49</v>
      </c>
      <c r="M63" s="33" t="s">
        <v>49</v>
      </c>
      <c r="N63" s="20">
        <f>N64+N65</f>
        <v>0</v>
      </c>
      <c r="O63" s="20">
        <f t="shared" ref="O63:BZ63" si="189">O64+O65</f>
        <v>0</v>
      </c>
      <c r="P63" s="20">
        <f t="shared" si="189"/>
        <v>30.060904404738402</v>
      </c>
      <c r="Q63" s="20">
        <f t="shared" si="189"/>
        <v>0</v>
      </c>
      <c r="R63" s="20">
        <f t="shared" si="189"/>
        <v>0</v>
      </c>
      <c r="S63" s="20">
        <f t="shared" si="189"/>
        <v>30.060904404738402</v>
      </c>
      <c r="T63" s="20">
        <f t="shared" si="189"/>
        <v>0</v>
      </c>
      <c r="U63" s="20">
        <f t="shared" si="189"/>
        <v>0</v>
      </c>
      <c r="V63" s="20">
        <f t="shared" si="189"/>
        <v>0</v>
      </c>
      <c r="W63" s="20">
        <f t="shared" si="189"/>
        <v>0</v>
      </c>
      <c r="X63" s="20">
        <f t="shared" si="189"/>
        <v>0</v>
      </c>
      <c r="Y63" s="20">
        <f t="shared" si="189"/>
        <v>0</v>
      </c>
      <c r="Z63" s="20">
        <f t="shared" si="189"/>
        <v>0</v>
      </c>
      <c r="AA63" s="20">
        <f t="shared" si="189"/>
        <v>0</v>
      </c>
      <c r="AB63" s="20">
        <f t="shared" si="189"/>
        <v>0</v>
      </c>
      <c r="AC63" s="20">
        <f t="shared" si="189"/>
        <v>0</v>
      </c>
      <c r="AD63" s="20">
        <f t="shared" si="189"/>
        <v>0</v>
      </c>
      <c r="AE63" s="20">
        <f t="shared" si="189"/>
        <v>0</v>
      </c>
      <c r="AF63" s="20">
        <f t="shared" si="189"/>
        <v>0</v>
      </c>
      <c r="AG63" s="64">
        <f t="shared" si="189"/>
        <v>0</v>
      </c>
      <c r="AH63" s="64">
        <f t="shared" si="189"/>
        <v>0</v>
      </c>
      <c r="AI63" s="20">
        <f t="shared" si="189"/>
        <v>0</v>
      </c>
      <c r="AJ63" s="20">
        <f t="shared" si="189"/>
        <v>0</v>
      </c>
      <c r="AK63" s="20">
        <f t="shared" si="189"/>
        <v>0</v>
      </c>
      <c r="AL63" s="20">
        <f t="shared" si="189"/>
        <v>0</v>
      </c>
      <c r="AM63" s="20">
        <f t="shared" si="189"/>
        <v>0</v>
      </c>
      <c r="AN63" s="64">
        <f t="shared" si="189"/>
        <v>0</v>
      </c>
      <c r="AO63" s="64">
        <f t="shared" si="189"/>
        <v>0</v>
      </c>
      <c r="AP63" s="64">
        <f t="shared" si="189"/>
        <v>0</v>
      </c>
      <c r="AQ63" s="64">
        <f t="shared" si="189"/>
        <v>0</v>
      </c>
      <c r="AR63" s="64">
        <f t="shared" si="189"/>
        <v>0</v>
      </c>
      <c r="AS63" s="20">
        <f t="shared" si="189"/>
        <v>30.060904404738402</v>
      </c>
      <c r="AT63" s="20">
        <f t="shared" si="189"/>
        <v>0</v>
      </c>
      <c r="AU63" s="20">
        <f t="shared" si="189"/>
        <v>0</v>
      </c>
      <c r="AV63" s="20">
        <f t="shared" si="189"/>
        <v>1.7301342174466201</v>
      </c>
      <c r="AW63" s="20">
        <f t="shared" si="189"/>
        <v>28.33077018729178</v>
      </c>
      <c r="AX63" s="20">
        <f t="shared" si="189"/>
        <v>0</v>
      </c>
      <c r="AY63" s="20">
        <f t="shared" si="189"/>
        <v>0</v>
      </c>
      <c r="AZ63" s="20">
        <f t="shared" si="189"/>
        <v>0</v>
      </c>
      <c r="BA63" s="64">
        <f t="shared" si="189"/>
        <v>0</v>
      </c>
      <c r="BB63" s="64">
        <f t="shared" si="189"/>
        <v>0</v>
      </c>
      <c r="BC63" s="20">
        <f t="shared" si="189"/>
        <v>0</v>
      </c>
      <c r="BD63" s="20">
        <f t="shared" si="189"/>
        <v>0</v>
      </c>
      <c r="BE63" s="20">
        <f t="shared" si="189"/>
        <v>0</v>
      </c>
      <c r="BF63" s="20">
        <f t="shared" si="189"/>
        <v>0</v>
      </c>
      <c r="BG63" s="20">
        <f t="shared" si="189"/>
        <v>0</v>
      </c>
      <c r="BH63" s="20">
        <f t="shared" si="189"/>
        <v>0</v>
      </c>
      <c r="BI63" s="20">
        <f t="shared" si="189"/>
        <v>0</v>
      </c>
      <c r="BJ63" s="20">
        <f t="shared" si="189"/>
        <v>0</v>
      </c>
      <c r="BK63" s="20">
        <f t="shared" si="189"/>
        <v>0</v>
      </c>
      <c r="BL63" s="20">
        <f t="shared" si="189"/>
        <v>0</v>
      </c>
      <c r="BM63" s="20">
        <f t="shared" si="189"/>
        <v>0</v>
      </c>
      <c r="BN63" s="20">
        <f t="shared" si="189"/>
        <v>0</v>
      </c>
      <c r="BO63" s="20">
        <f t="shared" si="189"/>
        <v>0</v>
      </c>
      <c r="BP63" s="20">
        <f t="shared" si="189"/>
        <v>0</v>
      </c>
      <c r="BQ63" s="20">
        <f t="shared" si="189"/>
        <v>0</v>
      </c>
      <c r="BR63" s="20">
        <f t="shared" si="189"/>
        <v>0</v>
      </c>
      <c r="BS63" s="20">
        <f t="shared" si="189"/>
        <v>0</v>
      </c>
      <c r="BT63" s="20">
        <f t="shared" si="189"/>
        <v>0</v>
      </c>
      <c r="BU63" s="64">
        <f t="shared" si="189"/>
        <v>0</v>
      </c>
      <c r="BV63" s="64">
        <f t="shared" si="189"/>
        <v>0</v>
      </c>
      <c r="BW63" s="20">
        <f t="shared" si="189"/>
        <v>0</v>
      </c>
      <c r="BX63" s="20">
        <f t="shared" si="189"/>
        <v>0</v>
      </c>
      <c r="BY63" s="20">
        <f t="shared" si="189"/>
        <v>0</v>
      </c>
      <c r="BZ63" s="20">
        <f t="shared" si="189"/>
        <v>0</v>
      </c>
      <c r="CA63" s="20">
        <f t="shared" ref="CA63:CF63" si="190">CA64+CA65</f>
        <v>0</v>
      </c>
      <c r="CB63" s="20">
        <f t="shared" si="190"/>
        <v>0</v>
      </c>
      <c r="CC63" s="20">
        <f t="shared" si="190"/>
        <v>0</v>
      </c>
      <c r="CD63" s="20">
        <f t="shared" si="190"/>
        <v>0</v>
      </c>
      <c r="CE63" s="20">
        <f t="shared" si="190"/>
        <v>0</v>
      </c>
      <c r="CF63" s="20">
        <f t="shared" si="190"/>
        <v>0</v>
      </c>
      <c r="CG63" s="20" t="s">
        <v>49</v>
      </c>
      <c r="CH63" s="20" t="s">
        <v>49</v>
      </c>
      <c r="CI63" s="20" t="s">
        <v>49</v>
      </c>
      <c r="CJ63" s="20" t="s">
        <v>49</v>
      </c>
      <c r="CK63" s="20" t="s">
        <v>49</v>
      </c>
      <c r="CL63" s="20">
        <f t="shared" ref="CL63:CT63" si="191">SUM(CL64:CL65)</f>
        <v>0</v>
      </c>
      <c r="CM63" s="20">
        <f t="shared" si="191"/>
        <v>0</v>
      </c>
      <c r="CN63" s="20">
        <f t="shared" si="191"/>
        <v>0</v>
      </c>
      <c r="CO63" s="20">
        <f t="shared" si="191"/>
        <v>0</v>
      </c>
      <c r="CP63" s="20">
        <f t="shared" si="191"/>
        <v>0</v>
      </c>
      <c r="CQ63" s="20">
        <f t="shared" si="191"/>
        <v>30.060904404738402</v>
      </c>
      <c r="CR63" s="20">
        <f t="shared" si="191"/>
        <v>0</v>
      </c>
      <c r="CS63" s="20">
        <f t="shared" si="191"/>
        <v>0</v>
      </c>
      <c r="CT63" s="20">
        <f t="shared" si="191"/>
        <v>1.7301342174466201</v>
      </c>
      <c r="CU63" s="20">
        <f>SUM(CU64:CU65)</f>
        <v>28.33077018729178</v>
      </c>
      <c r="CV63" s="20" t="s">
        <v>49</v>
      </c>
    </row>
    <row r="64" spans="1:100" s="26" customFormat="1" ht="54.75" customHeight="1">
      <c r="A64" s="58" t="s">
        <v>311</v>
      </c>
      <c r="B64" s="132" t="s">
        <v>274</v>
      </c>
      <c r="C64" s="133" t="s">
        <v>275</v>
      </c>
      <c r="D64" s="76" t="s">
        <v>144</v>
      </c>
      <c r="E64" s="76">
        <v>2026</v>
      </c>
      <c r="F64" s="76" t="s">
        <v>49</v>
      </c>
      <c r="G64" s="76">
        <v>2026</v>
      </c>
      <c r="H64" s="126" t="s">
        <v>49</v>
      </c>
      <c r="I64" s="127" t="s">
        <v>49</v>
      </c>
      <c r="J64" s="127" t="s">
        <v>49</v>
      </c>
      <c r="K64" s="127" t="s">
        <v>49</v>
      </c>
      <c r="L64" s="127" t="s">
        <v>49</v>
      </c>
      <c r="M64" s="127" t="s">
        <v>49</v>
      </c>
      <c r="N64" s="21">
        <v>0</v>
      </c>
      <c r="O64" s="65">
        <f t="shared" ref="O64:O65" si="192">N64+Q64</f>
        <v>0</v>
      </c>
      <c r="P64" s="21">
        <f t="shared" ref="P64:P65" si="193">S64+N64+Y64</f>
        <v>14.5881107556131</v>
      </c>
      <c r="Q64" s="21">
        <f>T64+AD64+AN64+AX64+BH64+BR64</f>
        <v>0</v>
      </c>
      <c r="R64" s="21">
        <f t="shared" ref="R64:R65" si="194">Q64-T64</f>
        <v>0</v>
      </c>
      <c r="S64" s="21">
        <f>AI64+AS64+BC64+BM64+BW64+CB64</f>
        <v>14.5881107556131</v>
      </c>
      <c r="T64" s="21">
        <f>U64+V64+W64+X64</f>
        <v>0</v>
      </c>
      <c r="U64" s="21">
        <v>0</v>
      </c>
      <c r="V64" s="21">
        <v>0</v>
      </c>
      <c r="W64" s="21">
        <v>0</v>
      </c>
      <c r="X64" s="21">
        <f>W64*20%</f>
        <v>0</v>
      </c>
      <c r="Y64" s="21">
        <f>Z64+AA64+AB64+AC64</f>
        <v>0</v>
      </c>
      <c r="Z64" s="21">
        <v>0</v>
      </c>
      <c r="AA64" s="21">
        <v>0</v>
      </c>
      <c r="AB64" s="21">
        <v>0</v>
      </c>
      <c r="AC64" s="21">
        <f>AB64*20%</f>
        <v>0</v>
      </c>
      <c r="AD64" s="21">
        <f>AE64+AF64+AG64+AH64</f>
        <v>0</v>
      </c>
      <c r="AE64" s="21">
        <v>0</v>
      </c>
      <c r="AF64" s="21">
        <v>0</v>
      </c>
      <c r="AG64" s="21">
        <v>0</v>
      </c>
      <c r="AH64" s="21">
        <f>AG64*20%</f>
        <v>0</v>
      </c>
      <c r="AI64" s="21">
        <f>AJ64+AK64+AL64+AM64</f>
        <v>0</v>
      </c>
      <c r="AJ64" s="21">
        <v>0</v>
      </c>
      <c r="AK64" s="21">
        <v>0</v>
      </c>
      <c r="AL64" s="21">
        <v>0</v>
      </c>
      <c r="AM64" s="21">
        <f>AL64*20%</f>
        <v>0</v>
      </c>
      <c r="AN64" s="21">
        <f>AO64+AP64+AQ64+AR64</f>
        <v>0</v>
      </c>
      <c r="AO64" s="21">
        <v>0</v>
      </c>
      <c r="AP64" s="21">
        <v>0</v>
      </c>
      <c r="AQ64" s="21">
        <v>0</v>
      </c>
      <c r="AR64" s="21">
        <f>AQ64*20%</f>
        <v>0</v>
      </c>
      <c r="AS64" s="21">
        <f>AT64+AU64+AV64+AW64</f>
        <v>14.5881107556131</v>
      </c>
      <c r="AT64" s="21">
        <v>0</v>
      </c>
      <c r="AU64" s="21">
        <v>0</v>
      </c>
      <c r="AV64" s="21">
        <v>1.7301342174466201</v>
      </c>
      <c r="AW64" s="21">
        <f>14.5881107556131-AV64</f>
        <v>12.857976538166479</v>
      </c>
      <c r="AX64" s="21">
        <f>AY64+AZ64+BA64+BB64</f>
        <v>0</v>
      </c>
      <c r="AY64" s="21">
        <v>0</v>
      </c>
      <c r="AZ64" s="21">
        <v>0</v>
      </c>
      <c r="BA64" s="21">
        <v>0</v>
      </c>
      <c r="BB64" s="21">
        <f>BA64*20%</f>
        <v>0</v>
      </c>
      <c r="BC64" s="21">
        <f>BD64+BE64+BF64+BG64</f>
        <v>0</v>
      </c>
      <c r="BD64" s="21">
        <v>0</v>
      </c>
      <c r="BE64" s="21">
        <v>0</v>
      </c>
      <c r="BF64" s="21">
        <v>0</v>
      </c>
      <c r="BG64" s="21">
        <f>BF64*20%</f>
        <v>0</v>
      </c>
      <c r="BH64" s="21">
        <f>BI64+BJ64+BK64+BL64</f>
        <v>0</v>
      </c>
      <c r="BI64" s="21">
        <v>0</v>
      </c>
      <c r="BJ64" s="21">
        <v>0</v>
      </c>
      <c r="BK64" s="21">
        <v>0</v>
      </c>
      <c r="BL64" s="21">
        <f>BK64*20%</f>
        <v>0</v>
      </c>
      <c r="BM64" s="21">
        <f>BN64+BO64+BP64+BQ64</f>
        <v>0</v>
      </c>
      <c r="BN64" s="21">
        <v>0</v>
      </c>
      <c r="BO64" s="21">
        <v>0</v>
      </c>
      <c r="BP64" s="21">
        <v>0</v>
      </c>
      <c r="BQ64" s="21">
        <f>BP64*20%</f>
        <v>0</v>
      </c>
      <c r="BR64" s="21">
        <f>BS64+BT64+BU64+BV64</f>
        <v>0</v>
      </c>
      <c r="BS64" s="21">
        <v>0</v>
      </c>
      <c r="BT64" s="21">
        <v>0</v>
      </c>
      <c r="BU64" s="21">
        <v>0</v>
      </c>
      <c r="BV64" s="21">
        <f>BU64*20%</f>
        <v>0</v>
      </c>
      <c r="BW64" s="21">
        <f>BX64+BY64+BZ64+CA64</f>
        <v>0</v>
      </c>
      <c r="BX64" s="21">
        <v>0</v>
      </c>
      <c r="BY64" s="21">
        <v>0</v>
      </c>
      <c r="BZ64" s="21">
        <v>0</v>
      </c>
      <c r="CA64" s="21">
        <f>BZ64*20%</f>
        <v>0</v>
      </c>
      <c r="CB64" s="21">
        <f>CC64+CD64+CE64+CF64</f>
        <v>0</v>
      </c>
      <c r="CC64" s="21">
        <v>0</v>
      </c>
      <c r="CD64" s="21">
        <v>0</v>
      </c>
      <c r="CE64" s="21">
        <v>0</v>
      </c>
      <c r="CF64" s="21">
        <f>CE64*20%</f>
        <v>0</v>
      </c>
      <c r="CG64" s="21" t="s">
        <v>49</v>
      </c>
      <c r="CH64" s="21" t="s">
        <v>49</v>
      </c>
      <c r="CI64" s="21" t="s">
        <v>49</v>
      </c>
      <c r="CJ64" s="21" t="s">
        <v>49</v>
      </c>
      <c r="CK64" s="21" t="s">
        <v>49</v>
      </c>
      <c r="CL64" s="21">
        <f t="shared" ref="CL64:CL65" si="195">CM64+CN64+CO64+CP64</f>
        <v>0</v>
      </c>
      <c r="CM64" s="21">
        <v>0</v>
      </c>
      <c r="CN64" s="21">
        <v>0</v>
      </c>
      <c r="CO64" s="21">
        <f t="shared" ref="CO64:CO65" si="196">AG64+AQ64+BA64+BK64+BU64+CE64</f>
        <v>0</v>
      </c>
      <c r="CP64" s="21">
        <f t="shared" ref="CP64:CP65" si="197">AH64+AR64+BB64+BL64+BV64+CF64</f>
        <v>0</v>
      </c>
      <c r="CQ64" s="21">
        <f t="shared" ref="CQ64:CQ65" si="198">CR64+CS64+CT64+CU64</f>
        <v>14.5881107556131</v>
      </c>
      <c r="CR64" s="21">
        <v>0</v>
      </c>
      <c r="CS64" s="21">
        <v>0</v>
      </c>
      <c r="CT64" s="21">
        <f t="shared" ref="CT64:CT65" si="199">AL64+AV64+BF64+BP64+BZ64+CE64</f>
        <v>1.7301342174466201</v>
      </c>
      <c r="CU64" s="21">
        <f t="shared" ref="CU64:CU65" si="200">AM64+AW64+BG64+BQ64+CA64+CF64</f>
        <v>12.857976538166479</v>
      </c>
      <c r="CV64" s="152" t="s">
        <v>306</v>
      </c>
    </row>
    <row r="65" spans="1:100" s="26" customFormat="1" ht="15.75" customHeight="1">
      <c r="A65" s="58" t="s">
        <v>311</v>
      </c>
      <c r="B65" s="132" t="s">
        <v>301</v>
      </c>
      <c r="C65" s="133" t="s">
        <v>276</v>
      </c>
      <c r="D65" s="76" t="s">
        <v>144</v>
      </c>
      <c r="E65" s="76">
        <v>2026</v>
      </c>
      <c r="F65" s="76" t="s">
        <v>49</v>
      </c>
      <c r="G65" s="76">
        <v>2026</v>
      </c>
      <c r="H65" s="126" t="s">
        <v>49</v>
      </c>
      <c r="I65" s="127" t="s">
        <v>49</v>
      </c>
      <c r="J65" s="127" t="s">
        <v>49</v>
      </c>
      <c r="K65" s="127" t="s">
        <v>49</v>
      </c>
      <c r="L65" s="127" t="s">
        <v>49</v>
      </c>
      <c r="M65" s="127" t="s">
        <v>49</v>
      </c>
      <c r="N65" s="21">
        <v>0</v>
      </c>
      <c r="O65" s="65">
        <f t="shared" si="192"/>
        <v>0</v>
      </c>
      <c r="P65" s="21">
        <f t="shared" si="193"/>
        <v>15.4727936491253</v>
      </c>
      <c r="Q65" s="21">
        <f>T65+AD65+AN65+AX65+BH65+BR65</f>
        <v>0</v>
      </c>
      <c r="R65" s="21">
        <f t="shared" si="194"/>
        <v>0</v>
      </c>
      <c r="S65" s="21">
        <f>AI65+AS65+BC65+BM65+BW65+CB65</f>
        <v>15.4727936491253</v>
      </c>
      <c r="T65" s="21">
        <f>U65+V65+W65+X65</f>
        <v>0</v>
      </c>
      <c r="U65" s="21">
        <v>0</v>
      </c>
      <c r="V65" s="21">
        <v>0</v>
      </c>
      <c r="W65" s="21">
        <v>0</v>
      </c>
      <c r="X65" s="21">
        <f>W65*20%</f>
        <v>0</v>
      </c>
      <c r="Y65" s="21">
        <f>Z65+AA65+AB65+AC65</f>
        <v>0</v>
      </c>
      <c r="Z65" s="21">
        <v>0</v>
      </c>
      <c r="AA65" s="21">
        <v>0</v>
      </c>
      <c r="AB65" s="21">
        <v>0</v>
      </c>
      <c r="AC65" s="21">
        <f>AB65*20%</f>
        <v>0</v>
      </c>
      <c r="AD65" s="21">
        <f>AE65+AF65+AG65+AH65</f>
        <v>0</v>
      </c>
      <c r="AE65" s="21">
        <v>0</v>
      </c>
      <c r="AF65" s="21">
        <v>0</v>
      </c>
      <c r="AG65" s="21">
        <v>0</v>
      </c>
      <c r="AH65" s="21">
        <f>AG65*20%</f>
        <v>0</v>
      </c>
      <c r="AI65" s="21">
        <f>AJ65+AK65+AL65+AM65</f>
        <v>0</v>
      </c>
      <c r="AJ65" s="21">
        <v>0</v>
      </c>
      <c r="AK65" s="21">
        <v>0</v>
      </c>
      <c r="AL65" s="21">
        <v>0</v>
      </c>
      <c r="AM65" s="21">
        <f>AL65*20%</f>
        <v>0</v>
      </c>
      <c r="AN65" s="21">
        <f>AO65+AP65+AQ65+AR65</f>
        <v>0</v>
      </c>
      <c r="AO65" s="21">
        <v>0</v>
      </c>
      <c r="AP65" s="21">
        <v>0</v>
      </c>
      <c r="AQ65" s="21">
        <v>0</v>
      </c>
      <c r="AR65" s="21">
        <f>AQ65*20%</f>
        <v>0</v>
      </c>
      <c r="AS65" s="21">
        <f>AT65+AU65+AV65+AW65</f>
        <v>15.4727936491253</v>
      </c>
      <c r="AT65" s="21">
        <v>0</v>
      </c>
      <c r="AU65" s="21">
        <v>0</v>
      </c>
      <c r="AV65" s="21">
        <v>0</v>
      </c>
      <c r="AW65" s="21">
        <v>15.4727936491253</v>
      </c>
      <c r="AX65" s="21">
        <f>AY65+AZ65+BA65+BB65</f>
        <v>0</v>
      </c>
      <c r="AY65" s="21">
        <v>0</v>
      </c>
      <c r="AZ65" s="21">
        <v>0</v>
      </c>
      <c r="BA65" s="21">
        <v>0</v>
      </c>
      <c r="BB65" s="21">
        <f>BA65*20%</f>
        <v>0</v>
      </c>
      <c r="BC65" s="21">
        <f>BD65+BE65+BF65+BG65</f>
        <v>0</v>
      </c>
      <c r="BD65" s="21">
        <v>0</v>
      </c>
      <c r="BE65" s="21">
        <v>0</v>
      </c>
      <c r="BF65" s="21">
        <v>0</v>
      </c>
      <c r="BG65" s="21">
        <f>BF65*20%</f>
        <v>0</v>
      </c>
      <c r="BH65" s="21">
        <f>BI65+BJ65+BK65+BL65</f>
        <v>0</v>
      </c>
      <c r="BI65" s="21">
        <v>0</v>
      </c>
      <c r="BJ65" s="21">
        <v>0</v>
      </c>
      <c r="BK65" s="21">
        <v>0</v>
      </c>
      <c r="BL65" s="21">
        <f>BK65*20%</f>
        <v>0</v>
      </c>
      <c r="BM65" s="21">
        <f>BN65+BO65+BP65+BQ65</f>
        <v>0</v>
      </c>
      <c r="BN65" s="21">
        <v>0</v>
      </c>
      <c r="BO65" s="21">
        <v>0</v>
      </c>
      <c r="BP65" s="21">
        <v>0</v>
      </c>
      <c r="BQ65" s="21">
        <f>BP65*20%</f>
        <v>0</v>
      </c>
      <c r="BR65" s="21">
        <f>BS65+BT65+BU65+BV65</f>
        <v>0</v>
      </c>
      <c r="BS65" s="21">
        <v>0</v>
      </c>
      <c r="BT65" s="21">
        <v>0</v>
      </c>
      <c r="BU65" s="21">
        <v>0</v>
      </c>
      <c r="BV65" s="21">
        <f>BU65*20%</f>
        <v>0</v>
      </c>
      <c r="BW65" s="21">
        <f>BX65+BY65+BZ65+CA65</f>
        <v>0</v>
      </c>
      <c r="BX65" s="21">
        <v>0</v>
      </c>
      <c r="BY65" s="21">
        <v>0</v>
      </c>
      <c r="BZ65" s="21">
        <v>0</v>
      </c>
      <c r="CA65" s="21">
        <f>BZ65*20%</f>
        <v>0</v>
      </c>
      <c r="CB65" s="21">
        <f>CC65+CD65+CE65+CF65</f>
        <v>0</v>
      </c>
      <c r="CC65" s="21">
        <v>0</v>
      </c>
      <c r="CD65" s="21">
        <v>0</v>
      </c>
      <c r="CE65" s="21">
        <v>0</v>
      </c>
      <c r="CF65" s="21">
        <f>CE65*20%</f>
        <v>0</v>
      </c>
      <c r="CG65" s="21" t="s">
        <v>49</v>
      </c>
      <c r="CH65" s="21" t="s">
        <v>49</v>
      </c>
      <c r="CI65" s="21" t="s">
        <v>49</v>
      </c>
      <c r="CJ65" s="21" t="s">
        <v>49</v>
      </c>
      <c r="CK65" s="21" t="s">
        <v>49</v>
      </c>
      <c r="CL65" s="21">
        <f t="shared" si="195"/>
        <v>0</v>
      </c>
      <c r="CM65" s="21">
        <v>0</v>
      </c>
      <c r="CN65" s="21">
        <v>0</v>
      </c>
      <c r="CO65" s="21">
        <f t="shared" si="196"/>
        <v>0</v>
      </c>
      <c r="CP65" s="21">
        <f t="shared" si="197"/>
        <v>0</v>
      </c>
      <c r="CQ65" s="21">
        <f t="shared" si="198"/>
        <v>15.4727936491253</v>
      </c>
      <c r="CR65" s="21">
        <v>0</v>
      </c>
      <c r="CS65" s="21">
        <v>0</v>
      </c>
      <c r="CT65" s="21">
        <f t="shared" si="199"/>
        <v>0</v>
      </c>
      <c r="CU65" s="21">
        <f t="shared" si="200"/>
        <v>15.4727936491253</v>
      </c>
      <c r="CV65" s="154"/>
    </row>
    <row r="66" spans="1:100" s="34" customFormat="1">
      <c r="A66" s="56" t="s">
        <v>311</v>
      </c>
      <c r="B66" s="75" t="s">
        <v>107</v>
      </c>
      <c r="C66" s="75" t="s">
        <v>102</v>
      </c>
      <c r="D66" s="75" t="s">
        <v>144</v>
      </c>
      <c r="E66" s="75" t="s">
        <v>140</v>
      </c>
      <c r="F66" s="75">
        <v>2027</v>
      </c>
      <c r="G66" s="75">
        <v>2027</v>
      </c>
      <c r="H66" s="33" t="s">
        <v>49</v>
      </c>
      <c r="I66" s="33" t="s">
        <v>49</v>
      </c>
      <c r="J66" s="33" t="s">
        <v>49</v>
      </c>
      <c r="K66" s="33" t="s">
        <v>49</v>
      </c>
      <c r="L66" s="33" t="s">
        <v>49</v>
      </c>
      <c r="M66" s="33" t="s">
        <v>49</v>
      </c>
      <c r="N66" s="20">
        <f t="shared" ref="N66:AS66" si="201">SUM(N67:N70)</f>
        <v>0.39600000000000002</v>
      </c>
      <c r="O66" s="20">
        <f t="shared" si="201"/>
        <v>25.496169002305063</v>
      </c>
      <c r="P66" s="20">
        <f t="shared" si="201"/>
        <v>37.895557203670769</v>
      </c>
      <c r="Q66" s="20">
        <f t="shared" si="201"/>
        <v>25.100169002305062</v>
      </c>
      <c r="R66" s="20">
        <f t="shared" si="201"/>
        <v>19.836538542854562</v>
      </c>
      <c r="S66" s="20">
        <f t="shared" si="201"/>
        <v>32.502997203670766</v>
      </c>
      <c r="T66" s="20">
        <f t="shared" si="201"/>
        <v>5.2636304594505008</v>
      </c>
      <c r="U66" s="20">
        <f t="shared" si="201"/>
        <v>0</v>
      </c>
      <c r="V66" s="20">
        <f t="shared" si="201"/>
        <v>0</v>
      </c>
      <c r="W66" s="20">
        <f t="shared" si="201"/>
        <v>4.3863587162087505</v>
      </c>
      <c r="X66" s="20">
        <f t="shared" si="201"/>
        <v>0.87727174324175017</v>
      </c>
      <c r="Y66" s="20">
        <f t="shared" si="201"/>
        <v>4.9965599999999997</v>
      </c>
      <c r="Z66" s="20">
        <f t="shared" si="201"/>
        <v>0</v>
      </c>
      <c r="AA66" s="20">
        <f t="shared" si="201"/>
        <v>0</v>
      </c>
      <c r="AB66" s="20">
        <f t="shared" si="201"/>
        <v>4.1638000000000002</v>
      </c>
      <c r="AC66" s="20">
        <f t="shared" si="201"/>
        <v>0.8327599999999995</v>
      </c>
      <c r="AD66" s="20">
        <f t="shared" si="201"/>
        <v>6.8610262000111426</v>
      </c>
      <c r="AE66" s="20">
        <f t="shared" si="201"/>
        <v>0</v>
      </c>
      <c r="AF66" s="20">
        <f t="shared" si="201"/>
        <v>0</v>
      </c>
      <c r="AG66" s="64">
        <f t="shared" si="201"/>
        <v>0</v>
      </c>
      <c r="AH66" s="64">
        <f t="shared" si="201"/>
        <v>6.8610262000111426</v>
      </c>
      <c r="AI66" s="20">
        <f t="shared" si="201"/>
        <v>11.38965967015228</v>
      </c>
      <c r="AJ66" s="20">
        <f t="shared" si="201"/>
        <v>0</v>
      </c>
      <c r="AK66" s="20">
        <f t="shared" si="201"/>
        <v>0</v>
      </c>
      <c r="AL66" s="20">
        <f t="shared" si="201"/>
        <v>9.1770861275462643</v>
      </c>
      <c r="AM66" s="20">
        <f t="shared" si="201"/>
        <v>2.212573542606016</v>
      </c>
      <c r="AN66" s="64">
        <f t="shared" si="201"/>
        <v>6.9445582694986596</v>
      </c>
      <c r="AO66" s="64">
        <f t="shared" si="201"/>
        <v>0</v>
      </c>
      <c r="AP66" s="64">
        <f t="shared" si="201"/>
        <v>0</v>
      </c>
      <c r="AQ66" s="64">
        <f t="shared" si="201"/>
        <v>4.8056962613821348</v>
      </c>
      <c r="AR66" s="64">
        <f t="shared" si="201"/>
        <v>2.1388620081165253</v>
      </c>
      <c r="AS66" s="20">
        <f t="shared" si="201"/>
        <v>10.920332449311488</v>
      </c>
      <c r="AT66" s="20">
        <f t="shared" ref="AT66:BY66" si="202">SUM(AT67:AT70)</f>
        <v>0</v>
      </c>
      <c r="AU66" s="20">
        <f t="shared" si="202"/>
        <v>0</v>
      </c>
      <c r="AV66" s="20">
        <f t="shared" si="202"/>
        <v>9.100277041092907</v>
      </c>
      <c r="AW66" s="20">
        <f t="shared" si="202"/>
        <v>1.8200554082185805</v>
      </c>
      <c r="AX66" s="20">
        <f t="shared" si="202"/>
        <v>6.03095407334476</v>
      </c>
      <c r="AY66" s="20">
        <f t="shared" si="202"/>
        <v>0</v>
      </c>
      <c r="AZ66" s="20">
        <f t="shared" si="202"/>
        <v>0</v>
      </c>
      <c r="BA66" s="64">
        <f t="shared" si="202"/>
        <v>4.9230102111206602</v>
      </c>
      <c r="BB66" s="64">
        <f t="shared" si="202"/>
        <v>1.1079438622241</v>
      </c>
      <c r="BC66" s="20">
        <f t="shared" si="202"/>
        <v>10.193005084207</v>
      </c>
      <c r="BD66" s="20">
        <f t="shared" si="202"/>
        <v>0</v>
      </c>
      <c r="BE66" s="20">
        <f t="shared" si="202"/>
        <v>0</v>
      </c>
      <c r="BF66" s="20">
        <f t="shared" si="202"/>
        <v>8.494170903505859</v>
      </c>
      <c r="BG66" s="20">
        <f t="shared" si="202"/>
        <v>1.6988341807011409</v>
      </c>
      <c r="BH66" s="20">
        <f t="shared" si="202"/>
        <v>0</v>
      </c>
      <c r="BI66" s="20">
        <f t="shared" si="202"/>
        <v>0</v>
      </c>
      <c r="BJ66" s="20">
        <f t="shared" si="202"/>
        <v>0</v>
      </c>
      <c r="BK66" s="20">
        <f t="shared" si="202"/>
        <v>0</v>
      </c>
      <c r="BL66" s="20">
        <f t="shared" si="202"/>
        <v>0</v>
      </c>
      <c r="BM66" s="20">
        <f t="shared" si="202"/>
        <v>0</v>
      </c>
      <c r="BN66" s="20">
        <f t="shared" si="202"/>
        <v>0</v>
      </c>
      <c r="BO66" s="20">
        <f t="shared" si="202"/>
        <v>0</v>
      </c>
      <c r="BP66" s="20">
        <f t="shared" si="202"/>
        <v>0</v>
      </c>
      <c r="BQ66" s="20">
        <f t="shared" si="202"/>
        <v>0</v>
      </c>
      <c r="BR66" s="20">
        <f t="shared" si="202"/>
        <v>0</v>
      </c>
      <c r="BS66" s="20">
        <f t="shared" si="202"/>
        <v>0</v>
      </c>
      <c r="BT66" s="20">
        <f t="shared" si="202"/>
        <v>0</v>
      </c>
      <c r="BU66" s="64">
        <f t="shared" si="202"/>
        <v>0</v>
      </c>
      <c r="BV66" s="64">
        <f t="shared" si="202"/>
        <v>0</v>
      </c>
      <c r="BW66" s="20">
        <f t="shared" si="202"/>
        <v>0</v>
      </c>
      <c r="BX66" s="20">
        <f t="shared" si="202"/>
        <v>0</v>
      </c>
      <c r="BY66" s="20">
        <f t="shared" si="202"/>
        <v>0</v>
      </c>
      <c r="BZ66" s="20">
        <f t="shared" ref="BZ66:CF66" si="203">SUM(BZ67:BZ70)</f>
        <v>0</v>
      </c>
      <c r="CA66" s="20">
        <f t="shared" si="203"/>
        <v>0</v>
      </c>
      <c r="CB66" s="20">
        <f t="shared" si="203"/>
        <v>0</v>
      </c>
      <c r="CC66" s="20">
        <f t="shared" si="203"/>
        <v>0</v>
      </c>
      <c r="CD66" s="20">
        <f t="shared" si="203"/>
        <v>0</v>
      </c>
      <c r="CE66" s="20">
        <f t="shared" si="203"/>
        <v>0</v>
      </c>
      <c r="CF66" s="20">
        <f t="shared" si="203"/>
        <v>0</v>
      </c>
      <c r="CG66" s="20" t="s">
        <v>49</v>
      </c>
      <c r="CH66" s="20" t="s">
        <v>49</v>
      </c>
      <c r="CI66" s="20" t="s">
        <v>49</v>
      </c>
      <c r="CJ66" s="20" t="s">
        <v>49</v>
      </c>
      <c r="CK66" s="20" t="s">
        <v>49</v>
      </c>
      <c r="CL66" s="20">
        <f t="shared" ref="CL66:CU66" si="204">SUM(CL67:CL70)</f>
        <v>19.836538542854562</v>
      </c>
      <c r="CM66" s="20">
        <f t="shared" si="204"/>
        <v>0</v>
      </c>
      <c r="CN66" s="20">
        <f t="shared" si="204"/>
        <v>0</v>
      </c>
      <c r="CO66" s="20">
        <f t="shared" si="204"/>
        <v>9.728706472502795</v>
      </c>
      <c r="CP66" s="20">
        <f t="shared" si="204"/>
        <v>10.107832070351767</v>
      </c>
      <c r="CQ66" s="20">
        <f t="shared" si="204"/>
        <v>32.502997203670766</v>
      </c>
      <c r="CR66" s="20">
        <f t="shared" si="204"/>
        <v>0</v>
      </c>
      <c r="CS66" s="20">
        <f t="shared" si="204"/>
        <v>0</v>
      </c>
      <c r="CT66" s="20">
        <f t="shared" si="204"/>
        <v>26.77153407214503</v>
      </c>
      <c r="CU66" s="20">
        <f t="shared" si="204"/>
        <v>5.7314631315257376</v>
      </c>
      <c r="CV66" s="20" t="s">
        <v>49</v>
      </c>
    </row>
    <row r="67" spans="1:100" s="26" customFormat="1">
      <c r="A67" s="58" t="s">
        <v>311</v>
      </c>
      <c r="B67" s="90" t="s">
        <v>196</v>
      </c>
      <c r="C67" s="80" t="s">
        <v>193</v>
      </c>
      <c r="D67" s="76" t="s">
        <v>144</v>
      </c>
      <c r="E67" s="76">
        <v>2026</v>
      </c>
      <c r="F67" s="77" t="s">
        <v>171</v>
      </c>
      <c r="G67" s="77" t="s">
        <v>171</v>
      </c>
      <c r="H67" s="126" t="s">
        <v>49</v>
      </c>
      <c r="I67" s="127" t="s">
        <v>49</v>
      </c>
      <c r="J67" s="127" t="s">
        <v>49</v>
      </c>
      <c r="K67" s="127" t="s">
        <v>49</v>
      </c>
      <c r="L67" s="127" t="s">
        <v>49</v>
      </c>
      <c r="M67" s="127" t="s">
        <v>49</v>
      </c>
      <c r="N67" s="21">
        <v>0</v>
      </c>
      <c r="O67" s="65">
        <f t="shared" si="182"/>
        <v>1.0327225970517699</v>
      </c>
      <c r="P67" s="21">
        <f t="shared" si="183"/>
        <v>1.0161923713216201</v>
      </c>
      <c r="Q67" s="21">
        <f>T67+AD67+AN67+AX67+BH67+BR67</f>
        <v>1.0327225970517699</v>
      </c>
      <c r="R67" s="21">
        <f t="shared" ref="R67:R70" si="205">Q67-T67</f>
        <v>1.0327225970517699</v>
      </c>
      <c r="S67" s="21">
        <f>AI67+AS67+BC67+BM67+BW67+CB67</f>
        <v>1.0161923713216201</v>
      </c>
      <c r="T67" s="21">
        <f>U67+V67+W67+X67</f>
        <v>0</v>
      </c>
      <c r="U67" s="21">
        <v>0</v>
      </c>
      <c r="V67" s="21">
        <v>0</v>
      </c>
      <c r="W67" s="21">
        <v>0</v>
      </c>
      <c r="X67" s="21">
        <f>W67*20%</f>
        <v>0</v>
      </c>
      <c r="Y67" s="21">
        <f>Z67+AA67+AB67+AC67</f>
        <v>0</v>
      </c>
      <c r="Z67" s="21">
        <v>0</v>
      </c>
      <c r="AA67" s="21">
        <v>0</v>
      </c>
      <c r="AB67" s="21">
        <v>0</v>
      </c>
      <c r="AC67" s="21">
        <f>AB67*20%</f>
        <v>0</v>
      </c>
      <c r="AD67" s="21">
        <f>AE67+AF67+AG67+AH67</f>
        <v>0</v>
      </c>
      <c r="AE67" s="21">
        <v>0</v>
      </c>
      <c r="AF67" s="21">
        <v>0</v>
      </c>
      <c r="AG67" s="65">
        <v>0</v>
      </c>
      <c r="AH67" s="65">
        <f>AG67*20%</f>
        <v>0</v>
      </c>
      <c r="AI67" s="21">
        <f>AJ67+AK67+AL67+AM67</f>
        <v>0</v>
      </c>
      <c r="AJ67" s="21">
        <v>0</v>
      </c>
      <c r="AK67" s="21">
        <v>0</v>
      </c>
      <c r="AL67" s="21">
        <v>0</v>
      </c>
      <c r="AM67" s="21">
        <f>AL67*20%</f>
        <v>0</v>
      </c>
      <c r="AN67" s="65">
        <f>AO67+AP67+AQ67+AR67</f>
        <v>1.0327225970517699</v>
      </c>
      <c r="AO67" s="65">
        <v>0</v>
      </c>
      <c r="AP67" s="65">
        <v>0</v>
      </c>
      <c r="AQ67" s="65">
        <v>0</v>
      </c>
      <c r="AR67" s="65">
        <v>1.0327225970517699</v>
      </c>
      <c r="AS67" s="21">
        <f>AT67+AU67+AV67+AW67</f>
        <v>1.0161923713216201</v>
      </c>
      <c r="AT67" s="21">
        <v>0</v>
      </c>
      <c r="AU67" s="21">
        <v>0</v>
      </c>
      <c r="AV67" s="21">
        <v>0.84682697610135016</v>
      </c>
      <c r="AW67" s="21">
        <f>1.01619237132162-AV67</f>
        <v>0.16936539522026994</v>
      </c>
      <c r="AX67" s="21">
        <f>AY67+AZ67+BA67+BB67</f>
        <v>0</v>
      </c>
      <c r="AY67" s="21">
        <v>0</v>
      </c>
      <c r="AZ67" s="21">
        <v>0</v>
      </c>
      <c r="BA67" s="65">
        <v>0</v>
      </c>
      <c r="BB67" s="65">
        <f>BA67*20%</f>
        <v>0</v>
      </c>
      <c r="BC67" s="21">
        <f>BD67+BE67+BF67+BG67</f>
        <v>0</v>
      </c>
      <c r="BD67" s="21">
        <v>0</v>
      </c>
      <c r="BE67" s="21">
        <v>0</v>
      </c>
      <c r="BF67" s="21">
        <v>0</v>
      </c>
      <c r="BG67" s="21">
        <f>BF67*20%</f>
        <v>0</v>
      </c>
      <c r="BH67" s="21">
        <f>BI67+BJ67+BK67+BL67</f>
        <v>0</v>
      </c>
      <c r="BI67" s="21">
        <v>0</v>
      </c>
      <c r="BJ67" s="21">
        <v>0</v>
      </c>
      <c r="BK67" s="21">
        <v>0</v>
      </c>
      <c r="BL67" s="21">
        <f>BK67*20%</f>
        <v>0</v>
      </c>
      <c r="BM67" s="21">
        <f>BN67+BO67+BP67+BQ67</f>
        <v>0</v>
      </c>
      <c r="BN67" s="21">
        <v>0</v>
      </c>
      <c r="BO67" s="21">
        <v>0</v>
      </c>
      <c r="BP67" s="21">
        <v>0</v>
      </c>
      <c r="BQ67" s="21">
        <f>BP67*20%</f>
        <v>0</v>
      </c>
      <c r="BR67" s="21">
        <f>BS67+BT67+BU67+BV67</f>
        <v>0</v>
      </c>
      <c r="BS67" s="21">
        <v>0</v>
      </c>
      <c r="BT67" s="21">
        <v>0</v>
      </c>
      <c r="BU67" s="65">
        <v>0</v>
      </c>
      <c r="BV67" s="65">
        <f>BU67*20%</f>
        <v>0</v>
      </c>
      <c r="BW67" s="21">
        <f>BX67+BY67+BZ67+CA67</f>
        <v>0</v>
      </c>
      <c r="BX67" s="21">
        <v>0</v>
      </c>
      <c r="BY67" s="21">
        <v>0</v>
      </c>
      <c r="BZ67" s="21">
        <v>0</v>
      </c>
      <c r="CA67" s="21">
        <f>BZ67*20%</f>
        <v>0</v>
      </c>
      <c r="CB67" s="21">
        <f>CC67+CD67+CE67+CF67</f>
        <v>0</v>
      </c>
      <c r="CC67" s="21">
        <v>0</v>
      </c>
      <c r="CD67" s="21">
        <v>0</v>
      </c>
      <c r="CE67" s="21">
        <v>0</v>
      </c>
      <c r="CF67" s="21">
        <f>CE67*20%</f>
        <v>0</v>
      </c>
      <c r="CG67" s="21" t="s">
        <v>49</v>
      </c>
      <c r="CH67" s="21" t="s">
        <v>49</v>
      </c>
      <c r="CI67" s="21" t="s">
        <v>49</v>
      </c>
      <c r="CJ67" s="21" t="s">
        <v>49</v>
      </c>
      <c r="CK67" s="21" t="s">
        <v>49</v>
      </c>
      <c r="CL67" s="21">
        <f t="shared" ref="CL67:CL70" si="206">CM67+CN67+CO67+CP67</f>
        <v>1.0327225970517699</v>
      </c>
      <c r="CM67" s="21">
        <v>0</v>
      </c>
      <c r="CN67" s="21">
        <v>0</v>
      </c>
      <c r="CO67" s="21">
        <f t="shared" ref="CO67:CP70" si="207">AG67+AQ67+BA67+BK67+BU67+CE67</f>
        <v>0</v>
      </c>
      <c r="CP67" s="21">
        <f t="shared" si="207"/>
        <v>1.0327225970517699</v>
      </c>
      <c r="CQ67" s="21">
        <f t="shared" ref="CQ67:CQ70" si="208">CR67+CS67+CT67+CU67</f>
        <v>1.0161923713216201</v>
      </c>
      <c r="CR67" s="21">
        <v>0</v>
      </c>
      <c r="CS67" s="21">
        <v>0</v>
      </c>
      <c r="CT67" s="21">
        <f t="shared" ref="CT67:CU70" si="209">AL67+AV67+BF67+BP67+BZ67+CE67</f>
        <v>0.84682697610135016</v>
      </c>
      <c r="CU67" s="21">
        <f t="shared" si="209"/>
        <v>0.16936539522026994</v>
      </c>
      <c r="CV67" s="21" t="s">
        <v>202</v>
      </c>
    </row>
    <row r="68" spans="1:100" s="26" customFormat="1">
      <c r="A68" s="58" t="s">
        <v>311</v>
      </c>
      <c r="B68" s="90" t="s">
        <v>197</v>
      </c>
      <c r="C68" s="76" t="s">
        <v>194</v>
      </c>
      <c r="D68" s="76" t="s">
        <v>48</v>
      </c>
      <c r="E68" s="76">
        <v>2022</v>
      </c>
      <c r="F68" s="77" t="s">
        <v>171</v>
      </c>
      <c r="G68" s="77" t="s">
        <v>171</v>
      </c>
      <c r="H68" s="126" t="s">
        <v>49</v>
      </c>
      <c r="I68" s="127" t="s">
        <v>49</v>
      </c>
      <c r="J68" s="127" t="s">
        <v>49</v>
      </c>
      <c r="K68" s="127" t="s">
        <v>49</v>
      </c>
      <c r="L68" s="127" t="s">
        <v>49</v>
      </c>
      <c r="M68" s="127" t="s">
        <v>49</v>
      </c>
      <c r="N68" s="21">
        <v>0.39600000000000002</v>
      </c>
      <c r="O68" s="65">
        <f t="shared" si="182"/>
        <v>0.54100015878832819</v>
      </c>
      <c r="P68" s="21">
        <f t="shared" si="183"/>
        <v>0.538679220559106</v>
      </c>
      <c r="Q68" s="21">
        <f>T68+AD68+AN68+AX68+BH68+BR68</f>
        <v>0.14500015878832817</v>
      </c>
      <c r="R68" s="21">
        <f t="shared" si="205"/>
        <v>0.14500015878832817</v>
      </c>
      <c r="S68" s="21">
        <f>AI68+AS68+BC68+BM68+BW68+CB68</f>
        <v>0.14267922055910601</v>
      </c>
      <c r="T68" s="21">
        <f>U68+V68+W68+X68</f>
        <v>0</v>
      </c>
      <c r="U68" s="21">
        <v>0</v>
      </c>
      <c r="V68" s="21">
        <v>0</v>
      </c>
      <c r="W68" s="21">
        <v>0</v>
      </c>
      <c r="X68" s="21">
        <f>W68*20%</f>
        <v>0</v>
      </c>
      <c r="Y68" s="21">
        <f>Z68+AA68+AB68+AC68</f>
        <v>0</v>
      </c>
      <c r="Z68" s="21">
        <v>0</v>
      </c>
      <c r="AA68" s="21">
        <v>0</v>
      </c>
      <c r="AB68" s="21">
        <v>0</v>
      </c>
      <c r="AC68" s="21">
        <f>AB68*20%</f>
        <v>0</v>
      </c>
      <c r="AD68" s="21">
        <f>AE68+AF68+AG68+AH68</f>
        <v>0</v>
      </c>
      <c r="AE68" s="21">
        <v>0</v>
      </c>
      <c r="AF68" s="21">
        <v>0</v>
      </c>
      <c r="AG68" s="65">
        <v>0</v>
      </c>
      <c r="AH68" s="65">
        <f>AG68*20%</f>
        <v>0</v>
      </c>
      <c r="AI68" s="21">
        <f>AJ68+AK68+AL68+AM68</f>
        <v>0</v>
      </c>
      <c r="AJ68" s="21">
        <v>0</v>
      </c>
      <c r="AK68" s="21">
        <v>0</v>
      </c>
      <c r="AL68" s="21">
        <v>0</v>
      </c>
      <c r="AM68" s="21">
        <f>AL68*20%</f>
        <v>0</v>
      </c>
      <c r="AN68" s="65">
        <f>AO68+AP68+AQ68+AR68</f>
        <v>0.14500015878832817</v>
      </c>
      <c r="AO68" s="65">
        <v>0</v>
      </c>
      <c r="AP68" s="65">
        <v>0</v>
      </c>
      <c r="AQ68" s="65">
        <v>0</v>
      </c>
      <c r="AR68" s="65">
        <v>0.14500015878832817</v>
      </c>
      <c r="AS68" s="21">
        <f>AT68+AU68+AV68+AW68</f>
        <v>0.14267922055910601</v>
      </c>
      <c r="AT68" s="21">
        <v>0</v>
      </c>
      <c r="AU68" s="21">
        <v>0</v>
      </c>
      <c r="AV68" s="21">
        <v>0.118899350465922</v>
      </c>
      <c r="AW68" s="21">
        <f>0.142679220559106-AV68</f>
        <v>2.3779870093184011E-2</v>
      </c>
      <c r="AX68" s="21">
        <f>AY68+AZ68+BA68+BB68</f>
        <v>0</v>
      </c>
      <c r="AY68" s="21">
        <v>0</v>
      </c>
      <c r="AZ68" s="21">
        <v>0</v>
      </c>
      <c r="BA68" s="65">
        <v>0</v>
      </c>
      <c r="BB68" s="65">
        <f>BA68*20%</f>
        <v>0</v>
      </c>
      <c r="BC68" s="21">
        <f>BD68+BE68+BF68+BG68</f>
        <v>0</v>
      </c>
      <c r="BD68" s="21">
        <v>0</v>
      </c>
      <c r="BE68" s="21">
        <v>0</v>
      </c>
      <c r="BF68" s="21">
        <v>0</v>
      </c>
      <c r="BG68" s="21">
        <f>BF68*20%</f>
        <v>0</v>
      </c>
      <c r="BH68" s="21">
        <f>BI68+BJ68+BK68+BL68</f>
        <v>0</v>
      </c>
      <c r="BI68" s="21">
        <v>0</v>
      </c>
      <c r="BJ68" s="21">
        <v>0</v>
      </c>
      <c r="BK68" s="21">
        <v>0</v>
      </c>
      <c r="BL68" s="21">
        <f>BK68*20%</f>
        <v>0</v>
      </c>
      <c r="BM68" s="21">
        <f>BN68+BO68+BP68+BQ68</f>
        <v>0</v>
      </c>
      <c r="BN68" s="21">
        <v>0</v>
      </c>
      <c r="BO68" s="21">
        <v>0</v>
      </c>
      <c r="BP68" s="21">
        <v>0</v>
      </c>
      <c r="BQ68" s="21">
        <f>BP68*20%</f>
        <v>0</v>
      </c>
      <c r="BR68" s="21">
        <f>BS68+BT68+BU68+BV68</f>
        <v>0</v>
      </c>
      <c r="BS68" s="21">
        <v>0</v>
      </c>
      <c r="BT68" s="21">
        <v>0</v>
      </c>
      <c r="BU68" s="65">
        <v>0</v>
      </c>
      <c r="BV68" s="65">
        <f>BU68*20%</f>
        <v>0</v>
      </c>
      <c r="BW68" s="21">
        <f>BX68+BY68+BZ68+CA68</f>
        <v>0</v>
      </c>
      <c r="BX68" s="21">
        <v>0</v>
      </c>
      <c r="BY68" s="21">
        <v>0</v>
      </c>
      <c r="BZ68" s="21">
        <v>0</v>
      </c>
      <c r="CA68" s="21">
        <f>BZ68*20%</f>
        <v>0</v>
      </c>
      <c r="CB68" s="21">
        <f>CC68+CD68+CE68+CF68</f>
        <v>0</v>
      </c>
      <c r="CC68" s="21">
        <v>0</v>
      </c>
      <c r="CD68" s="21">
        <v>0</v>
      </c>
      <c r="CE68" s="21">
        <v>0</v>
      </c>
      <c r="CF68" s="21">
        <f>CE68*20%</f>
        <v>0</v>
      </c>
      <c r="CG68" s="21" t="s">
        <v>49</v>
      </c>
      <c r="CH68" s="21" t="s">
        <v>49</v>
      </c>
      <c r="CI68" s="21" t="s">
        <v>49</v>
      </c>
      <c r="CJ68" s="21" t="s">
        <v>49</v>
      </c>
      <c r="CK68" s="21" t="s">
        <v>49</v>
      </c>
      <c r="CL68" s="21">
        <f t="shared" si="206"/>
        <v>0.14500015878832817</v>
      </c>
      <c r="CM68" s="21">
        <v>0</v>
      </c>
      <c r="CN68" s="21">
        <v>0</v>
      </c>
      <c r="CO68" s="21">
        <f t="shared" si="207"/>
        <v>0</v>
      </c>
      <c r="CP68" s="21">
        <f t="shared" si="207"/>
        <v>0.14500015878832817</v>
      </c>
      <c r="CQ68" s="21">
        <f t="shared" si="208"/>
        <v>0.14267922055910601</v>
      </c>
      <c r="CR68" s="21">
        <v>0</v>
      </c>
      <c r="CS68" s="21">
        <v>0</v>
      </c>
      <c r="CT68" s="21">
        <f t="shared" si="209"/>
        <v>0.118899350465922</v>
      </c>
      <c r="CU68" s="21">
        <f t="shared" si="209"/>
        <v>2.3779870093184011E-2</v>
      </c>
      <c r="CV68" s="21" t="s">
        <v>202</v>
      </c>
    </row>
    <row r="69" spans="1:100" s="26" customFormat="1" ht="31.5">
      <c r="A69" s="58" t="s">
        <v>311</v>
      </c>
      <c r="B69" s="90" t="s">
        <v>312</v>
      </c>
      <c r="C69" s="76" t="s">
        <v>200</v>
      </c>
      <c r="D69" s="76" t="s">
        <v>48</v>
      </c>
      <c r="E69" s="76">
        <v>2023</v>
      </c>
      <c r="F69" s="77" t="s">
        <v>201</v>
      </c>
      <c r="G69" s="77" t="s">
        <v>201</v>
      </c>
      <c r="H69" s="126" t="s">
        <v>49</v>
      </c>
      <c r="I69" s="127" t="s">
        <v>49</v>
      </c>
      <c r="J69" s="127" t="s">
        <v>49</v>
      </c>
      <c r="K69" s="127" t="s">
        <v>49</v>
      </c>
      <c r="L69" s="127" t="s">
        <v>49</v>
      </c>
      <c r="M69" s="127" t="s">
        <v>49</v>
      </c>
      <c r="N69" s="21">
        <v>0</v>
      </c>
      <c r="O69" s="65">
        <f t="shared" si="182"/>
        <v>22.575703762952038</v>
      </c>
      <c r="P69" s="21">
        <f t="shared" si="183"/>
        <v>34.224436751889783</v>
      </c>
      <c r="Q69" s="21">
        <f>T69+AD69+AN69+AX69+BH69+BR69</f>
        <v>22.575703762952038</v>
      </c>
      <c r="R69" s="21">
        <f t="shared" si="205"/>
        <v>17.312073303501538</v>
      </c>
      <c r="S69" s="21">
        <f>AI69+AS69+BC69+BM69+BW69+CB69</f>
        <v>29.227876751889781</v>
      </c>
      <c r="T69" s="21">
        <f>U69+V69+W69+X69</f>
        <v>5.2636304594505008</v>
      </c>
      <c r="U69" s="21">
        <v>0</v>
      </c>
      <c r="V69" s="21">
        <v>0</v>
      </c>
      <c r="W69" s="21">
        <v>4.3863587162087505</v>
      </c>
      <c r="X69" s="21">
        <f>W69*20%</f>
        <v>0.87727174324175017</v>
      </c>
      <c r="Y69" s="21">
        <f>Z69+AA69+AB69+AC69</f>
        <v>4.9965599999999997</v>
      </c>
      <c r="Z69" s="21">
        <v>0</v>
      </c>
      <c r="AA69" s="21">
        <v>0</v>
      </c>
      <c r="AB69" s="21">
        <v>4.1638000000000002</v>
      </c>
      <c r="AC69" s="21">
        <v>0.8327599999999995</v>
      </c>
      <c r="AD69" s="21">
        <f>AE69+AF69+AG69+AH69</f>
        <v>5.5142837164982161</v>
      </c>
      <c r="AE69" s="21">
        <v>0</v>
      </c>
      <c r="AF69" s="21">
        <v>0</v>
      </c>
      <c r="AG69" s="65">
        <v>0</v>
      </c>
      <c r="AH69" s="65">
        <v>5.5142837164982161</v>
      </c>
      <c r="AI69" s="21">
        <f>AJ69+AK69+AL69+AM69</f>
        <v>9.2734108102520203</v>
      </c>
      <c r="AJ69" s="21">
        <v>0</v>
      </c>
      <c r="AK69" s="21">
        <v>0</v>
      </c>
      <c r="AL69" s="21">
        <v>7.7278423418766842</v>
      </c>
      <c r="AM69" s="21">
        <f>9.27341081025202-AL69</f>
        <v>1.5455684683753361</v>
      </c>
      <c r="AN69" s="65">
        <f>AO69+AP69+AQ69+AR69</f>
        <v>5.7668355136585614</v>
      </c>
      <c r="AO69" s="65">
        <v>0</v>
      </c>
      <c r="AP69" s="65">
        <v>0</v>
      </c>
      <c r="AQ69" s="65">
        <v>4.8056962613821348</v>
      </c>
      <c r="AR69" s="65">
        <f>AQ69*20%</f>
        <v>0.96113925227642705</v>
      </c>
      <c r="AS69" s="21">
        <f>AT69+AU69+AV69+AW69</f>
        <v>9.7614608574307606</v>
      </c>
      <c r="AT69" s="21">
        <v>0</v>
      </c>
      <c r="AU69" s="21">
        <v>0</v>
      </c>
      <c r="AV69" s="21">
        <v>8.1345507145256342</v>
      </c>
      <c r="AW69" s="21">
        <f>9.76146085743076-AV69</f>
        <v>1.6269101429051265</v>
      </c>
      <c r="AX69" s="21">
        <f>AY69+AZ69+BA69+BB69</f>
        <v>6.03095407334476</v>
      </c>
      <c r="AY69" s="21">
        <v>0</v>
      </c>
      <c r="AZ69" s="21">
        <v>0</v>
      </c>
      <c r="BA69" s="65">
        <v>4.9230102111206602</v>
      </c>
      <c r="BB69" s="65">
        <v>1.1079438622241</v>
      </c>
      <c r="BC69" s="21">
        <f>BD69+BE69+BF69+BG69</f>
        <v>10.193005084207</v>
      </c>
      <c r="BD69" s="21">
        <v>0</v>
      </c>
      <c r="BE69" s="21">
        <v>0</v>
      </c>
      <c r="BF69" s="21">
        <v>8.494170903505859</v>
      </c>
      <c r="BG69" s="21">
        <f>10.193005084207-BF69</f>
        <v>1.6988341807011409</v>
      </c>
      <c r="BH69" s="21">
        <f>BI69+BJ69+BK69+BL69</f>
        <v>0</v>
      </c>
      <c r="BI69" s="21">
        <v>0</v>
      </c>
      <c r="BJ69" s="21">
        <v>0</v>
      </c>
      <c r="BK69" s="21">
        <v>0</v>
      </c>
      <c r="BL69" s="21">
        <f>BK69*20%</f>
        <v>0</v>
      </c>
      <c r="BM69" s="21">
        <f>BN69+BO69+BP69+BQ69</f>
        <v>0</v>
      </c>
      <c r="BN69" s="21">
        <v>0</v>
      </c>
      <c r="BO69" s="21">
        <v>0</v>
      </c>
      <c r="BP69" s="21">
        <v>0</v>
      </c>
      <c r="BQ69" s="21">
        <f>BP69*20%</f>
        <v>0</v>
      </c>
      <c r="BR69" s="21">
        <f>BS69+BT69+BU69+BV69</f>
        <v>0</v>
      </c>
      <c r="BS69" s="21">
        <v>0</v>
      </c>
      <c r="BT69" s="21">
        <v>0</v>
      </c>
      <c r="BU69" s="65">
        <v>0</v>
      </c>
      <c r="BV69" s="65">
        <f>BU69*20%</f>
        <v>0</v>
      </c>
      <c r="BW69" s="21">
        <f>BX69+BY69+BZ69+CA69</f>
        <v>0</v>
      </c>
      <c r="BX69" s="21">
        <v>0</v>
      </c>
      <c r="BY69" s="21">
        <v>0</v>
      </c>
      <c r="BZ69" s="21">
        <v>0</v>
      </c>
      <c r="CA69" s="21">
        <f>BZ69*20%</f>
        <v>0</v>
      </c>
      <c r="CB69" s="21">
        <f>CC69+CD69+CE69+CF69</f>
        <v>0</v>
      </c>
      <c r="CC69" s="21">
        <v>0</v>
      </c>
      <c r="CD69" s="21">
        <v>0</v>
      </c>
      <c r="CE69" s="21">
        <v>0</v>
      </c>
      <c r="CF69" s="21">
        <f>CE69*20%</f>
        <v>0</v>
      </c>
      <c r="CG69" s="21" t="s">
        <v>49</v>
      </c>
      <c r="CH69" s="21" t="s">
        <v>49</v>
      </c>
      <c r="CI69" s="21" t="s">
        <v>49</v>
      </c>
      <c r="CJ69" s="21" t="s">
        <v>49</v>
      </c>
      <c r="CK69" s="21" t="s">
        <v>49</v>
      </c>
      <c r="CL69" s="21">
        <f t="shared" si="206"/>
        <v>17.312073303501538</v>
      </c>
      <c r="CM69" s="21">
        <v>0</v>
      </c>
      <c r="CN69" s="21">
        <v>0</v>
      </c>
      <c r="CO69" s="21">
        <f t="shared" si="207"/>
        <v>9.728706472502795</v>
      </c>
      <c r="CP69" s="21">
        <f t="shared" si="207"/>
        <v>7.5833668309987425</v>
      </c>
      <c r="CQ69" s="21">
        <f t="shared" si="208"/>
        <v>29.227876751889781</v>
      </c>
      <c r="CR69" s="21">
        <v>0</v>
      </c>
      <c r="CS69" s="21">
        <v>0</v>
      </c>
      <c r="CT69" s="21">
        <f t="shared" si="209"/>
        <v>24.356563959908179</v>
      </c>
      <c r="CU69" s="21">
        <f t="shared" si="209"/>
        <v>4.8713127919816035</v>
      </c>
      <c r="CV69" s="21" t="s">
        <v>291</v>
      </c>
    </row>
    <row r="70" spans="1:100" s="26" customFormat="1" ht="31.5">
      <c r="A70" s="58" t="s">
        <v>311</v>
      </c>
      <c r="B70" s="90" t="s">
        <v>313</v>
      </c>
      <c r="C70" s="76" t="s">
        <v>217</v>
      </c>
      <c r="D70" s="76" t="s">
        <v>144</v>
      </c>
      <c r="E70" s="76">
        <v>2025</v>
      </c>
      <c r="F70" s="77" t="s">
        <v>170</v>
      </c>
      <c r="G70" s="77" t="s">
        <v>170</v>
      </c>
      <c r="H70" s="126" t="s">
        <v>49</v>
      </c>
      <c r="I70" s="127" t="s">
        <v>49</v>
      </c>
      <c r="J70" s="127" t="s">
        <v>49</v>
      </c>
      <c r="K70" s="127" t="s">
        <v>49</v>
      </c>
      <c r="L70" s="127" t="s">
        <v>49</v>
      </c>
      <c r="M70" s="127" t="s">
        <v>49</v>
      </c>
      <c r="N70" s="21">
        <v>0</v>
      </c>
      <c r="O70" s="65">
        <f>N70+Q70</f>
        <v>1.3467424835129265</v>
      </c>
      <c r="P70" s="21">
        <f t="shared" si="183"/>
        <v>2.11624885990026</v>
      </c>
      <c r="Q70" s="21">
        <f>T70+AD70+AN70+AX70+BH70+BR70</f>
        <v>1.3467424835129265</v>
      </c>
      <c r="R70" s="21">
        <f t="shared" si="205"/>
        <v>1.3467424835129265</v>
      </c>
      <c r="S70" s="21">
        <f>AI70+AS70+BC70+BM70+BW70+CB70</f>
        <v>2.11624885990026</v>
      </c>
      <c r="T70" s="21">
        <f>U70+V70+W70+X70</f>
        <v>0</v>
      </c>
      <c r="U70" s="21">
        <v>0</v>
      </c>
      <c r="V70" s="21">
        <v>0</v>
      </c>
      <c r="W70" s="21">
        <v>0</v>
      </c>
      <c r="X70" s="21">
        <f>W70*20%</f>
        <v>0</v>
      </c>
      <c r="Y70" s="21">
        <f>Z70+AA70+AB70+AC70</f>
        <v>0</v>
      </c>
      <c r="Z70" s="21">
        <v>0</v>
      </c>
      <c r="AA70" s="21">
        <v>0</v>
      </c>
      <c r="AB70" s="21">
        <v>0</v>
      </c>
      <c r="AC70" s="21">
        <f>AB70*20%</f>
        <v>0</v>
      </c>
      <c r="AD70" s="21">
        <f>AE70+AF70+AG70+AH70</f>
        <v>1.3467424835129265</v>
      </c>
      <c r="AE70" s="21">
        <v>0</v>
      </c>
      <c r="AF70" s="21">
        <v>0</v>
      </c>
      <c r="AG70" s="65">
        <v>0</v>
      </c>
      <c r="AH70" s="65">
        <v>1.3467424835129265</v>
      </c>
      <c r="AI70" s="21">
        <f>AJ70+AK70+AL70+AM70</f>
        <v>2.11624885990026</v>
      </c>
      <c r="AJ70" s="21">
        <v>0</v>
      </c>
      <c r="AK70" s="21">
        <v>0</v>
      </c>
      <c r="AL70" s="21">
        <v>1.4492437856695801</v>
      </c>
      <c r="AM70" s="21">
        <f>2.11624885990026-AL70</f>
        <v>0.6670050742306799</v>
      </c>
      <c r="AN70" s="65">
        <f>AO70+AP70+AQ70+AR70</f>
        <v>0</v>
      </c>
      <c r="AO70" s="65">
        <v>0</v>
      </c>
      <c r="AP70" s="65">
        <v>0</v>
      </c>
      <c r="AQ70" s="65">
        <v>0</v>
      </c>
      <c r="AR70" s="65">
        <f>AQ70*20%</f>
        <v>0</v>
      </c>
      <c r="AS70" s="21">
        <f>AT70+AU70+AV70+AW70</f>
        <v>0</v>
      </c>
      <c r="AT70" s="21">
        <v>0</v>
      </c>
      <c r="AU70" s="21">
        <v>0</v>
      </c>
      <c r="AV70" s="21">
        <v>0</v>
      </c>
      <c r="AW70" s="21">
        <f>AV70*20%</f>
        <v>0</v>
      </c>
      <c r="AX70" s="21">
        <f>AY70+AZ70+BA70+BB70</f>
        <v>0</v>
      </c>
      <c r="AY70" s="21">
        <v>0</v>
      </c>
      <c r="AZ70" s="21">
        <v>0</v>
      </c>
      <c r="BA70" s="65">
        <v>0</v>
      </c>
      <c r="BB70" s="65">
        <f>BA70*20%</f>
        <v>0</v>
      </c>
      <c r="BC70" s="21">
        <f>BD70+BE70+BF70+BG70</f>
        <v>0</v>
      </c>
      <c r="BD70" s="21">
        <v>0</v>
      </c>
      <c r="BE70" s="21">
        <v>0</v>
      </c>
      <c r="BF70" s="21">
        <v>0</v>
      </c>
      <c r="BG70" s="21">
        <f>BF70*20%</f>
        <v>0</v>
      </c>
      <c r="BH70" s="21">
        <f>BI70+BJ70+BK70+BL70</f>
        <v>0</v>
      </c>
      <c r="BI70" s="21">
        <v>0</v>
      </c>
      <c r="BJ70" s="21">
        <v>0</v>
      </c>
      <c r="BK70" s="21">
        <v>0</v>
      </c>
      <c r="BL70" s="21">
        <f>BK70*20%</f>
        <v>0</v>
      </c>
      <c r="BM70" s="21">
        <f>BN70+BO70+BP70+BQ70</f>
        <v>0</v>
      </c>
      <c r="BN70" s="21">
        <v>0</v>
      </c>
      <c r="BO70" s="21">
        <v>0</v>
      </c>
      <c r="BP70" s="21">
        <v>0</v>
      </c>
      <c r="BQ70" s="21">
        <f>BP70*20%</f>
        <v>0</v>
      </c>
      <c r="BR70" s="21">
        <f>BS70+BT70+BU70+BV70</f>
        <v>0</v>
      </c>
      <c r="BS70" s="21">
        <v>0</v>
      </c>
      <c r="BT70" s="21">
        <v>0</v>
      </c>
      <c r="BU70" s="65">
        <v>0</v>
      </c>
      <c r="BV70" s="65">
        <f>BU70*20%</f>
        <v>0</v>
      </c>
      <c r="BW70" s="21">
        <f>BX70+BY70+BZ70+CA70</f>
        <v>0</v>
      </c>
      <c r="BX70" s="21">
        <v>0</v>
      </c>
      <c r="BY70" s="21">
        <v>0</v>
      </c>
      <c r="BZ70" s="21">
        <v>0</v>
      </c>
      <c r="CA70" s="21">
        <f>BZ70*20%</f>
        <v>0</v>
      </c>
      <c r="CB70" s="21">
        <f>CC70+CD70+CE70+CF70</f>
        <v>0</v>
      </c>
      <c r="CC70" s="21">
        <v>0</v>
      </c>
      <c r="CD70" s="21">
        <v>0</v>
      </c>
      <c r="CE70" s="21">
        <v>0</v>
      </c>
      <c r="CF70" s="21">
        <f>CE70*20%</f>
        <v>0</v>
      </c>
      <c r="CG70" s="21" t="s">
        <v>49</v>
      </c>
      <c r="CH70" s="21" t="s">
        <v>49</v>
      </c>
      <c r="CI70" s="21" t="s">
        <v>49</v>
      </c>
      <c r="CJ70" s="21" t="s">
        <v>49</v>
      </c>
      <c r="CK70" s="21" t="s">
        <v>49</v>
      </c>
      <c r="CL70" s="21">
        <f t="shared" si="206"/>
        <v>1.3467424835129265</v>
      </c>
      <c r="CM70" s="21">
        <v>0</v>
      </c>
      <c r="CN70" s="21">
        <v>0</v>
      </c>
      <c r="CO70" s="21">
        <f t="shared" si="207"/>
        <v>0</v>
      </c>
      <c r="CP70" s="21">
        <f t="shared" si="207"/>
        <v>1.3467424835129265</v>
      </c>
      <c r="CQ70" s="21">
        <f t="shared" si="208"/>
        <v>2.11624885990026</v>
      </c>
      <c r="CR70" s="21">
        <v>0</v>
      </c>
      <c r="CS70" s="21">
        <v>0</v>
      </c>
      <c r="CT70" s="21">
        <f t="shared" si="209"/>
        <v>1.4492437856695801</v>
      </c>
      <c r="CU70" s="21">
        <f t="shared" si="209"/>
        <v>0.6670050742306799</v>
      </c>
      <c r="CV70" s="21" t="s">
        <v>290</v>
      </c>
    </row>
    <row r="71" spans="1:100" s="34" customFormat="1">
      <c r="A71" s="56" t="s">
        <v>311</v>
      </c>
      <c r="B71" s="75" t="s">
        <v>108</v>
      </c>
      <c r="C71" s="75" t="s">
        <v>102</v>
      </c>
      <c r="D71" s="75" t="s">
        <v>48</v>
      </c>
      <c r="E71" s="75" t="s">
        <v>142</v>
      </c>
      <c r="F71" s="75">
        <v>2026</v>
      </c>
      <c r="G71" s="75">
        <v>2026</v>
      </c>
      <c r="H71" s="33" t="s">
        <v>49</v>
      </c>
      <c r="I71" s="33" t="s">
        <v>49</v>
      </c>
      <c r="J71" s="33" t="s">
        <v>49</v>
      </c>
      <c r="K71" s="33" t="s">
        <v>49</v>
      </c>
      <c r="L71" s="33" t="s">
        <v>49</v>
      </c>
      <c r="M71" s="33" t="s">
        <v>49</v>
      </c>
      <c r="N71" s="20">
        <f t="shared" ref="N71:AS71" si="210">SUM(N72:N75)</f>
        <v>0</v>
      </c>
      <c r="O71" s="20">
        <f t="shared" si="210"/>
        <v>9.4583691785206447</v>
      </c>
      <c r="P71" s="20">
        <f t="shared" si="210"/>
        <v>12.81615867339476</v>
      </c>
      <c r="Q71" s="20">
        <f t="shared" si="210"/>
        <v>9.4583691785206447</v>
      </c>
      <c r="R71" s="20">
        <f t="shared" si="210"/>
        <v>9.4583691785206447</v>
      </c>
      <c r="S71" s="20">
        <f t="shared" si="210"/>
        <v>12.81615867339476</v>
      </c>
      <c r="T71" s="20">
        <f t="shared" si="210"/>
        <v>0</v>
      </c>
      <c r="U71" s="20">
        <f t="shared" si="210"/>
        <v>0</v>
      </c>
      <c r="V71" s="20">
        <f t="shared" si="210"/>
        <v>0</v>
      </c>
      <c r="W71" s="20">
        <f t="shared" si="210"/>
        <v>0</v>
      </c>
      <c r="X71" s="20">
        <f t="shared" si="210"/>
        <v>0</v>
      </c>
      <c r="Y71" s="20">
        <f t="shared" si="210"/>
        <v>0</v>
      </c>
      <c r="Z71" s="20">
        <f t="shared" si="210"/>
        <v>0</v>
      </c>
      <c r="AA71" s="20">
        <f t="shared" si="210"/>
        <v>0</v>
      </c>
      <c r="AB71" s="20">
        <f t="shared" si="210"/>
        <v>0</v>
      </c>
      <c r="AC71" s="20">
        <f t="shared" si="210"/>
        <v>0</v>
      </c>
      <c r="AD71" s="20">
        <f t="shared" si="210"/>
        <v>8.6932031785206441</v>
      </c>
      <c r="AE71" s="20">
        <f t="shared" si="210"/>
        <v>0</v>
      </c>
      <c r="AF71" s="20">
        <f t="shared" si="210"/>
        <v>0</v>
      </c>
      <c r="AG71" s="64">
        <f t="shared" si="210"/>
        <v>0</v>
      </c>
      <c r="AH71" s="64">
        <f t="shared" si="210"/>
        <v>8.6932031785206441</v>
      </c>
      <c r="AI71" s="20">
        <f t="shared" si="210"/>
        <v>12.016894463895213</v>
      </c>
      <c r="AJ71" s="20">
        <f t="shared" si="210"/>
        <v>0</v>
      </c>
      <c r="AK71" s="20">
        <f t="shared" si="210"/>
        <v>0</v>
      </c>
      <c r="AL71" s="20">
        <f t="shared" si="210"/>
        <v>0</v>
      </c>
      <c r="AM71" s="20">
        <f t="shared" si="210"/>
        <v>12.016894463895213</v>
      </c>
      <c r="AN71" s="64">
        <f t="shared" si="210"/>
        <v>0.76516600000000012</v>
      </c>
      <c r="AO71" s="64">
        <f t="shared" si="210"/>
        <v>0</v>
      </c>
      <c r="AP71" s="64">
        <f t="shared" si="210"/>
        <v>0</v>
      </c>
      <c r="AQ71" s="64">
        <f t="shared" si="210"/>
        <v>0</v>
      </c>
      <c r="AR71" s="64">
        <f t="shared" si="210"/>
        <v>0.76516600000000012</v>
      </c>
      <c r="AS71" s="20">
        <f t="shared" si="210"/>
        <v>0.79926420949954802</v>
      </c>
      <c r="AT71" s="20">
        <f t="shared" ref="AT71:BY71" si="211">SUM(AT72:AT75)</f>
        <v>0</v>
      </c>
      <c r="AU71" s="20">
        <f t="shared" si="211"/>
        <v>0</v>
      </c>
      <c r="AV71" s="20">
        <f t="shared" si="211"/>
        <v>0.66605350791629003</v>
      </c>
      <c r="AW71" s="20">
        <f t="shared" si="211"/>
        <v>0.13321070158325798</v>
      </c>
      <c r="AX71" s="20">
        <f t="shared" si="211"/>
        <v>0</v>
      </c>
      <c r="AY71" s="20">
        <f t="shared" si="211"/>
        <v>0</v>
      </c>
      <c r="AZ71" s="20">
        <f t="shared" si="211"/>
        <v>0</v>
      </c>
      <c r="BA71" s="64">
        <f t="shared" si="211"/>
        <v>0</v>
      </c>
      <c r="BB71" s="64">
        <f t="shared" si="211"/>
        <v>0</v>
      </c>
      <c r="BC71" s="20">
        <f t="shared" si="211"/>
        <v>0</v>
      </c>
      <c r="BD71" s="20">
        <f t="shared" si="211"/>
        <v>0</v>
      </c>
      <c r="BE71" s="20">
        <f t="shared" si="211"/>
        <v>0</v>
      </c>
      <c r="BF71" s="20">
        <f t="shared" si="211"/>
        <v>0</v>
      </c>
      <c r="BG71" s="20">
        <f t="shared" si="211"/>
        <v>0</v>
      </c>
      <c r="BH71" s="20">
        <f t="shared" si="211"/>
        <v>0</v>
      </c>
      <c r="BI71" s="20">
        <f t="shared" si="211"/>
        <v>0</v>
      </c>
      <c r="BJ71" s="20">
        <f t="shared" si="211"/>
        <v>0</v>
      </c>
      <c r="BK71" s="20">
        <f t="shared" si="211"/>
        <v>0</v>
      </c>
      <c r="BL71" s="20">
        <f t="shared" si="211"/>
        <v>0</v>
      </c>
      <c r="BM71" s="20">
        <f t="shared" si="211"/>
        <v>0</v>
      </c>
      <c r="BN71" s="20">
        <f t="shared" si="211"/>
        <v>0</v>
      </c>
      <c r="BO71" s="20">
        <f t="shared" si="211"/>
        <v>0</v>
      </c>
      <c r="BP71" s="20">
        <f t="shared" si="211"/>
        <v>0</v>
      </c>
      <c r="BQ71" s="20">
        <f t="shared" si="211"/>
        <v>0</v>
      </c>
      <c r="BR71" s="20">
        <f t="shared" si="211"/>
        <v>0</v>
      </c>
      <c r="BS71" s="20">
        <f t="shared" si="211"/>
        <v>0</v>
      </c>
      <c r="BT71" s="20">
        <f t="shared" si="211"/>
        <v>0</v>
      </c>
      <c r="BU71" s="64">
        <f t="shared" si="211"/>
        <v>0</v>
      </c>
      <c r="BV71" s="64">
        <f t="shared" si="211"/>
        <v>0</v>
      </c>
      <c r="BW71" s="20">
        <f t="shared" si="211"/>
        <v>0</v>
      </c>
      <c r="BX71" s="20">
        <f t="shared" si="211"/>
        <v>0</v>
      </c>
      <c r="BY71" s="20">
        <f t="shared" si="211"/>
        <v>0</v>
      </c>
      <c r="BZ71" s="20">
        <f t="shared" ref="BZ71:CF71" si="212">SUM(BZ72:BZ75)</f>
        <v>0</v>
      </c>
      <c r="CA71" s="20">
        <f t="shared" si="212"/>
        <v>0</v>
      </c>
      <c r="CB71" s="20">
        <f t="shared" si="212"/>
        <v>0</v>
      </c>
      <c r="CC71" s="20">
        <f t="shared" si="212"/>
        <v>0</v>
      </c>
      <c r="CD71" s="20">
        <f t="shared" si="212"/>
        <v>0</v>
      </c>
      <c r="CE71" s="20">
        <f t="shared" si="212"/>
        <v>0</v>
      </c>
      <c r="CF71" s="20">
        <f t="shared" si="212"/>
        <v>0</v>
      </c>
      <c r="CG71" s="20" t="s">
        <v>49</v>
      </c>
      <c r="CH71" s="20" t="s">
        <v>49</v>
      </c>
      <c r="CI71" s="20" t="s">
        <v>49</v>
      </c>
      <c r="CJ71" s="20" t="s">
        <v>49</v>
      </c>
      <c r="CK71" s="20" t="s">
        <v>49</v>
      </c>
      <c r="CL71" s="20">
        <f t="shared" ref="CL71:CU71" si="213">SUM(CL72:CL75)</f>
        <v>9.4583691785206447</v>
      </c>
      <c r="CM71" s="20">
        <f t="shared" si="213"/>
        <v>0</v>
      </c>
      <c r="CN71" s="20">
        <f t="shared" si="213"/>
        <v>0</v>
      </c>
      <c r="CO71" s="20">
        <f t="shared" si="213"/>
        <v>0</v>
      </c>
      <c r="CP71" s="20">
        <f t="shared" si="213"/>
        <v>9.4583691785206447</v>
      </c>
      <c r="CQ71" s="20">
        <f t="shared" si="213"/>
        <v>12.81615867339476</v>
      </c>
      <c r="CR71" s="20">
        <f t="shared" si="213"/>
        <v>0</v>
      </c>
      <c r="CS71" s="20">
        <f t="shared" si="213"/>
        <v>0</v>
      </c>
      <c r="CT71" s="20">
        <f t="shared" si="213"/>
        <v>0.66605350791629003</v>
      </c>
      <c r="CU71" s="20">
        <f t="shared" si="213"/>
        <v>12.15010516547847</v>
      </c>
      <c r="CV71" s="20" t="s">
        <v>49</v>
      </c>
    </row>
    <row r="72" spans="1:100" s="26" customFormat="1">
      <c r="A72" s="58" t="s">
        <v>311</v>
      </c>
      <c r="B72" s="91" t="s">
        <v>207</v>
      </c>
      <c r="C72" s="76" t="s">
        <v>195</v>
      </c>
      <c r="D72" s="76" t="s">
        <v>144</v>
      </c>
      <c r="E72" s="76">
        <v>2022</v>
      </c>
      <c r="F72" s="77" t="s">
        <v>171</v>
      </c>
      <c r="G72" s="77" t="s">
        <v>171</v>
      </c>
      <c r="H72" s="126" t="s">
        <v>49</v>
      </c>
      <c r="I72" s="127" t="s">
        <v>49</v>
      </c>
      <c r="J72" s="127" t="s">
        <v>49</v>
      </c>
      <c r="K72" s="127" t="s">
        <v>49</v>
      </c>
      <c r="L72" s="127" t="s">
        <v>49</v>
      </c>
      <c r="M72" s="127" t="s">
        <v>49</v>
      </c>
      <c r="N72" s="21">
        <v>0</v>
      </c>
      <c r="O72" s="65">
        <f t="shared" si="182"/>
        <v>0.76516600000000012</v>
      </c>
      <c r="P72" s="21">
        <f t="shared" si="183"/>
        <v>0.79926420949954802</v>
      </c>
      <c r="Q72" s="21">
        <f t="shared" ref="Q72:Q75" si="214">T72+AD72+AN72+AX72+BH72+BR72</f>
        <v>0.76516600000000012</v>
      </c>
      <c r="R72" s="21">
        <f t="shared" ref="R72:R75" si="215">Q72-T72</f>
        <v>0.76516600000000012</v>
      </c>
      <c r="S72" s="21">
        <f t="shared" ref="S72:S75" si="216">AI72+AS72+BC72+BM72+BW72+CB72</f>
        <v>0.79926420949954802</v>
      </c>
      <c r="T72" s="21">
        <f t="shared" ref="T72:T75" si="217">U72+V72+W72+X72</f>
        <v>0</v>
      </c>
      <c r="U72" s="21">
        <v>0</v>
      </c>
      <c r="V72" s="21">
        <v>0</v>
      </c>
      <c r="W72" s="21">
        <v>0</v>
      </c>
      <c r="X72" s="21">
        <f t="shared" ref="X72:X75" si="218">W72*20%</f>
        <v>0</v>
      </c>
      <c r="Y72" s="21">
        <f t="shared" ref="Y72:Y75" si="219">Z72+AA72+AB72+AC72</f>
        <v>0</v>
      </c>
      <c r="Z72" s="21">
        <v>0</v>
      </c>
      <c r="AA72" s="21">
        <v>0</v>
      </c>
      <c r="AB72" s="21">
        <v>0</v>
      </c>
      <c r="AC72" s="21">
        <f t="shared" ref="AC72:AC75" si="220">AB72*20%</f>
        <v>0</v>
      </c>
      <c r="AD72" s="21">
        <f t="shared" ref="AD72:AD75" si="221">AE72+AF72+AG72+AH72</f>
        <v>0</v>
      </c>
      <c r="AE72" s="21">
        <v>0</v>
      </c>
      <c r="AF72" s="21">
        <v>0</v>
      </c>
      <c r="AG72" s="65">
        <v>0</v>
      </c>
      <c r="AH72" s="65">
        <f t="shared" ref="AH72" si="222">AG72*20%</f>
        <v>0</v>
      </c>
      <c r="AI72" s="21">
        <f t="shared" ref="AI72:AI75" si="223">AJ72+AK72+AL72+AM72</f>
        <v>0</v>
      </c>
      <c r="AJ72" s="21">
        <v>0</v>
      </c>
      <c r="AK72" s="21">
        <v>0</v>
      </c>
      <c r="AL72" s="21">
        <v>0</v>
      </c>
      <c r="AM72" s="21">
        <f t="shared" ref="AM72" si="224">AL72*20%</f>
        <v>0</v>
      </c>
      <c r="AN72" s="65">
        <f t="shared" ref="AN72:AN75" si="225">AO72+AP72+AQ72+AR72</f>
        <v>0.76516600000000012</v>
      </c>
      <c r="AO72" s="65">
        <v>0</v>
      </c>
      <c r="AP72" s="65">
        <v>0</v>
      </c>
      <c r="AQ72" s="65">
        <v>0</v>
      </c>
      <c r="AR72" s="65">
        <v>0.76516600000000012</v>
      </c>
      <c r="AS72" s="21">
        <f t="shared" ref="AS72:AS75" si="226">AT72+AU72+AV72+AW72</f>
        <v>0.79926420949954802</v>
      </c>
      <c r="AT72" s="21">
        <v>0</v>
      </c>
      <c r="AU72" s="21">
        <v>0</v>
      </c>
      <c r="AV72" s="21">
        <v>0.66605350791629003</v>
      </c>
      <c r="AW72" s="21">
        <f>0.799264209499548-AV72</f>
        <v>0.13321070158325798</v>
      </c>
      <c r="AX72" s="21">
        <f t="shared" ref="AX72:AX75" si="227">AY72+AZ72+BA72+BB72</f>
        <v>0</v>
      </c>
      <c r="AY72" s="21">
        <v>0</v>
      </c>
      <c r="AZ72" s="21">
        <v>0</v>
      </c>
      <c r="BA72" s="65">
        <v>0</v>
      </c>
      <c r="BB72" s="65">
        <f>BA72*20%</f>
        <v>0</v>
      </c>
      <c r="BC72" s="21">
        <f t="shared" ref="BC72:BC75" si="228">BD72+BE72+BF72+BG72</f>
        <v>0</v>
      </c>
      <c r="BD72" s="21">
        <v>0</v>
      </c>
      <c r="BE72" s="21">
        <v>0</v>
      </c>
      <c r="BF72" s="21">
        <v>0</v>
      </c>
      <c r="BG72" s="21">
        <f>BF72*20%</f>
        <v>0</v>
      </c>
      <c r="BH72" s="21">
        <f t="shared" ref="BH72:BH75" si="229">BI72+BJ72+BK72+BL72</f>
        <v>0</v>
      </c>
      <c r="BI72" s="21">
        <v>0</v>
      </c>
      <c r="BJ72" s="21">
        <v>0</v>
      </c>
      <c r="BK72" s="21">
        <v>0</v>
      </c>
      <c r="BL72" s="21">
        <f>BK72*20%</f>
        <v>0</v>
      </c>
      <c r="BM72" s="21">
        <f t="shared" ref="BM72:BM75" si="230">BN72+BO72+BP72+BQ72</f>
        <v>0</v>
      </c>
      <c r="BN72" s="21">
        <v>0</v>
      </c>
      <c r="BO72" s="21">
        <v>0</v>
      </c>
      <c r="BP72" s="21">
        <v>0</v>
      </c>
      <c r="BQ72" s="21">
        <f>BP72*20%</f>
        <v>0</v>
      </c>
      <c r="BR72" s="21">
        <f t="shared" ref="BR72:BR75" si="231">BS72+BT72+BU72+BV72</f>
        <v>0</v>
      </c>
      <c r="BS72" s="21">
        <v>0</v>
      </c>
      <c r="BT72" s="21">
        <v>0</v>
      </c>
      <c r="BU72" s="65">
        <v>0</v>
      </c>
      <c r="BV72" s="65">
        <f>BU72*20%</f>
        <v>0</v>
      </c>
      <c r="BW72" s="21">
        <f t="shared" ref="BW72:BW75" si="232">BX72+BY72+BZ72+CA72</f>
        <v>0</v>
      </c>
      <c r="BX72" s="21">
        <v>0</v>
      </c>
      <c r="BY72" s="21">
        <v>0</v>
      </c>
      <c r="BZ72" s="21">
        <v>0</v>
      </c>
      <c r="CA72" s="21">
        <f>BZ72*20%</f>
        <v>0</v>
      </c>
      <c r="CB72" s="21">
        <f t="shared" ref="CB72:CB75" si="233">CC72+CD72+CE72+CF72</f>
        <v>0</v>
      </c>
      <c r="CC72" s="21">
        <v>0</v>
      </c>
      <c r="CD72" s="21">
        <v>0</v>
      </c>
      <c r="CE72" s="21">
        <v>0</v>
      </c>
      <c r="CF72" s="21">
        <f>CE72*20%</f>
        <v>0</v>
      </c>
      <c r="CG72" s="21" t="s">
        <v>49</v>
      </c>
      <c r="CH72" s="21" t="s">
        <v>49</v>
      </c>
      <c r="CI72" s="21" t="s">
        <v>49</v>
      </c>
      <c r="CJ72" s="21" t="s">
        <v>49</v>
      </c>
      <c r="CK72" s="21" t="s">
        <v>49</v>
      </c>
      <c r="CL72" s="21">
        <f t="shared" ref="CL72:CL75" si="234">CM72+CN72+CO72+CP72</f>
        <v>0.76516600000000012</v>
      </c>
      <c r="CM72" s="21">
        <v>0</v>
      </c>
      <c r="CN72" s="21">
        <v>0</v>
      </c>
      <c r="CO72" s="21">
        <f t="shared" ref="CO72:CP75" si="235">AG72+AQ72+BA72+BK72+BU72+CE72</f>
        <v>0</v>
      </c>
      <c r="CP72" s="21">
        <f t="shared" si="235"/>
        <v>0.76516600000000012</v>
      </c>
      <c r="CQ72" s="21">
        <f t="shared" ref="CQ72:CQ75" si="236">CR72+CS72+CT72+CU72</f>
        <v>0.79926420949954802</v>
      </c>
      <c r="CR72" s="21">
        <v>0</v>
      </c>
      <c r="CS72" s="21">
        <v>0</v>
      </c>
      <c r="CT72" s="21">
        <f t="shared" ref="CT72:CU75" si="237">AL72+AV72+BF72+BP72+BZ72+CE72</f>
        <v>0.66605350791629003</v>
      </c>
      <c r="CU72" s="21">
        <f t="shared" si="237"/>
        <v>0.13321070158325798</v>
      </c>
      <c r="CV72" s="21" t="s">
        <v>202</v>
      </c>
    </row>
    <row r="73" spans="1:100" s="26" customFormat="1">
      <c r="A73" s="58" t="s">
        <v>311</v>
      </c>
      <c r="B73" s="92" t="s">
        <v>218</v>
      </c>
      <c r="C73" s="81" t="s">
        <v>219</v>
      </c>
      <c r="D73" s="78" t="s">
        <v>144</v>
      </c>
      <c r="E73" s="79" t="s">
        <v>170</v>
      </c>
      <c r="F73" s="77" t="s">
        <v>170</v>
      </c>
      <c r="G73" s="77" t="s">
        <v>170</v>
      </c>
      <c r="H73" s="126" t="s">
        <v>49</v>
      </c>
      <c r="I73" s="127" t="s">
        <v>49</v>
      </c>
      <c r="J73" s="127" t="s">
        <v>49</v>
      </c>
      <c r="K73" s="127" t="s">
        <v>49</v>
      </c>
      <c r="L73" s="127" t="s">
        <v>49</v>
      </c>
      <c r="M73" s="127" t="s">
        <v>49</v>
      </c>
      <c r="N73" s="21">
        <v>0</v>
      </c>
      <c r="O73" s="65">
        <f t="shared" si="182"/>
        <v>1.0305490437819453</v>
      </c>
      <c r="P73" s="21">
        <f t="shared" si="183"/>
        <v>0.99553188271128201</v>
      </c>
      <c r="Q73" s="21">
        <f t="shared" si="214"/>
        <v>1.0305490437819453</v>
      </c>
      <c r="R73" s="21">
        <f t="shared" si="215"/>
        <v>1.0305490437819453</v>
      </c>
      <c r="S73" s="21">
        <f t="shared" si="216"/>
        <v>0.99553188271128201</v>
      </c>
      <c r="T73" s="21">
        <f t="shared" si="217"/>
        <v>0</v>
      </c>
      <c r="U73" s="21">
        <v>0</v>
      </c>
      <c r="V73" s="21">
        <v>0</v>
      </c>
      <c r="W73" s="21">
        <v>0</v>
      </c>
      <c r="X73" s="21">
        <f t="shared" si="218"/>
        <v>0</v>
      </c>
      <c r="Y73" s="21">
        <f t="shared" si="219"/>
        <v>0</v>
      </c>
      <c r="Z73" s="21">
        <v>0</v>
      </c>
      <c r="AA73" s="21">
        <v>0</v>
      </c>
      <c r="AB73" s="21">
        <v>0</v>
      </c>
      <c r="AC73" s="21">
        <f t="shared" si="220"/>
        <v>0</v>
      </c>
      <c r="AD73" s="21">
        <f t="shared" si="221"/>
        <v>1.0305490437819453</v>
      </c>
      <c r="AE73" s="21">
        <v>0</v>
      </c>
      <c r="AF73" s="21">
        <v>0</v>
      </c>
      <c r="AG73" s="65">
        <v>0</v>
      </c>
      <c r="AH73" s="65">
        <v>1.0305490437819453</v>
      </c>
      <c r="AI73" s="21">
        <f t="shared" si="223"/>
        <v>0.99553188271128201</v>
      </c>
      <c r="AJ73" s="21">
        <v>0</v>
      </c>
      <c r="AK73" s="21">
        <v>0</v>
      </c>
      <c r="AL73" s="21">
        <v>0</v>
      </c>
      <c r="AM73" s="21">
        <v>0.99553188271128201</v>
      </c>
      <c r="AN73" s="65">
        <f t="shared" si="225"/>
        <v>0</v>
      </c>
      <c r="AO73" s="65">
        <v>0</v>
      </c>
      <c r="AP73" s="65">
        <v>0</v>
      </c>
      <c r="AQ73" s="65">
        <v>0</v>
      </c>
      <c r="AR73" s="65">
        <v>0</v>
      </c>
      <c r="AS73" s="21">
        <f t="shared" si="226"/>
        <v>0</v>
      </c>
      <c r="AT73" s="21">
        <v>0</v>
      </c>
      <c r="AU73" s="21">
        <v>0</v>
      </c>
      <c r="AV73" s="21">
        <v>0</v>
      </c>
      <c r="AW73" s="21">
        <v>0</v>
      </c>
      <c r="AX73" s="21">
        <f t="shared" si="227"/>
        <v>0</v>
      </c>
      <c r="AY73" s="21">
        <v>0</v>
      </c>
      <c r="AZ73" s="21">
        <v>0</v>
      </c>
      <c r="BA73" s="65">
        <v>0</v>
      </c>
      <c r="BB73" s="65">
        <v>0</v>
      </c>
      <c r="BC73" s="21">
        <f t="shared" si="228"/>
        <v>0</v>
      </c>
      <c r="BD73" s="21">
        <v>0</v>
      </c>
      <c r="BE73" s="21">
        <v>0</v>
      </c>
      <c r="BF73" s="21">
        <v>0</v>
      </c>
      <c r="BG73" s="21">
        <v>0</v>
      </c>
      <c r="BH73" s="21">
        <f t="shared" si="229"/>
        <v>0</v>
      </c>
      <c r="BI73" s="21">
        <v>0</v>
      </c>
      <c r="BJ73" s="21">
        <v>0</v>
      </c>
      <c r="BK73" s="21">
        <v>0</v>
      </c>
      <c r="BL73" s="21">
        <v>0</v>
      </c>
      <c r="BM73" s="21">
        <f t="shared" si="230"/>
        <v>0</v>
      </c>
      <c r="BN73" s="21">
        <v>0</v>
      </c>
      <c r="BO73" s="21">
        <v>0</v>
      </c>
      <c r="BP73" s="21">
        <v>0</v>
      </c>
      <c r="BQ73" s="21">
        <v>0</v>
      </c>
      <c r="BR73" s="21">
        <f t="shared" si="231"/>
        <v>0</v>
      </c>
      <c r="BS73" s="21">
        <v>0</v>
      </c>
      <c r="BT73" s="21">
        <v>0</v>
      </c>
      <c r="BU73" s="65">
        <v>0</v>
      </c>
      <c r="BV73" s="65">
        <v>0</v>
      </c>
      <c r="BW73" s="21">
        <f t="shared" si="232"/>
        <v>0</v>
      </c>
      <c r="BX73" s="21">
        <v>0</v>
      </c>
      <c r="BY73" s="21">
        <v>0</v>
      </c>
      <c r="BZ73" s="21">
        <v>0</v>
      </c>
      <c r="CA73" s="21">
        <v>0</v>
      </c>
      <c r="CB73" s="21">
        <f t="shared" si="233"/>
        <v>0</v>
      </c>
      <c r="CC73" s="21">
        <v>0</v>
      </c>
      <c r="CD73" s="21">
        <v>0</v>
      </c>
      <c r="CE73" s="21">
        <v>0</v>
      </c>
      <c r="CF73" s="21">
        <v>0</v>
      </c>
      <c r="CG73" s="21" t="s">
        <v>49</v>
      </c>
      <c r="CH73" s="21" t="s">
        <v>49</v>
      </c>
      <c r="CI73" s="21" t="s">
        <v>49</v>
      </c>
      <c r="CJ73" s="21" t="s">
        <v>49</v>
      </c>
      <c r="CK73" s="21" t="s">
        <v>49</v>
      </c>
      <c r="CL73" s="21">
        <f t="shared" si="234"/>
        <v>1.0305490437819453</v>
      </c>
      <c r="CM73" s="21">
        <v>0</v>
      </c>
      <c r="CN73" s="21">
        <v>0</v>
      </c>
      <c r="CO73" s="21">
        <f t="shared" si="235"/>
        <v>0</v>
      </c>
      <c r="CP73" s="21">
        <f t="shared" si="235"/>
        <v>1.0305490437819453</v>
      </c>
      <c r="CQ73" s="21">
        <f t="shared" si="236"/>
        <v>0.99553188271128201</v>
      </c>
      <c r="CR73" s="21">
        <v>0</v>
      </c>
      <c r="CS73" s="21">
        <v>0</v>
      </c>
      <c r="CT73" s="21">
        <f t="shared" si="237"/>
        <v>0</v>
      </c>
      <c r="CU73" s="21">
        <f t="shared" si="237"/>
        <v>0.99553188271128201</v>
      </c>
      <c r="CV73" s="21" t="s">
        <v>202</v>
      </c>
    </row>
    <row r="74" spans="1:100" s="26" customFormat="1">
      <c r="A74" s="58" t="s">
        <v>311</v>
      </c>
      <c r="B74" s="92" t="s">
        <v>220</v>
      </c>
      <c r="C74" s="81" t="s">
        <v>221</v>
      </c>
      <c r="D74" s="78" t="s">
        <v>144</v>
      </c>
      <c r="E74" s="79" t="s">
        <v>170</v>
      </c>
      <c r="F74" s="77" t="s">
        <v>170</v>
      </c>
      <c r="G74" s="77" t="s">
        <v>170</v>
      </c>
      <c r="H74" s="126" t="s">
        <v>49</v>
      </c>
      <c r="I74" s="127" t="s">
        <v>49</v>
      </c>
      <c r="J74" s="127" t="s">
        <v>49</v>
      </c>
      <c r="K74" s="127" t="s">
        <v>49</v>
      </c>
      <c r="L74" s="127" t="s">
        <v>49</v>
      </c>
      <c r="M74" s="127" t="s">
        <v>49</v>
      </c>
      <c r="N74" s="21">
        <v>0</v>
      </c>
      <c r="O74" s="65">
        <f t="shared" si="182"/>
        <v>2.6376541347386979</v>
      </c>
      <c r="P74" s="21">
        <f t="shared" si="183"/>
        <v>5.6419549881269004</v>
      </c>
      <c r="Q74" s="21">
        <f t="shared" si="214"/>
        <v>2.6376541347386979</v>
      </c>
      <c r="R74" s="21">
        <f t="shared" si="215"/>
        <v>2.6376541347386979</v>
      </c>
      <c r="S74" s="21">
        <f t="shared" si="216"/>
        <v>5.6419549881269004</v>
      </c>
      <c r="T74" s="21">
        <f t="shared" si="217"/>
        <v>0</v>
      </c>
      <c r="U74" s="21">
        <v>0</v>
      </c>
      <c r="V74" s="21">
        <v>0</v>
      </c>
      <c r="W74" s="21">
        <v>0</v>
      </c>
      <c r="X74" s="21">
        <f t="shared" si="218"/>
        <v>0</v>
      </c>
      <c r="Y74" s="21">
        <f t="shared" si="219"/>
        <v>0</v>
      </c>
      <c r="Z74" s="21">
        <v>0</v>
      </c>
      <c r="AA74" s="21">
        <v>0</v>
      </c>
      <c r="AB74" s="21">
        <v>0</v>
      </c>
      <c r="AC74" s="21">
        <f t="shared" si="220"/>
        <v>0</v>
      </c>
      <c r="AD74" s="21">
        <f t="shared" si="221"/>
        <v>2.6376541347386979</v>
      </c>
      <c r="AE74" s="21">
        <v>0</v>
      </c>
      <c r="AF74" s="21">
        <v>0</v>
      </c>
      <c r="AG74" s="65">
        <v>0</v>
      </c>
      <c r="AH74" s="65">
        <v>2.6376541347386979</v>
      </c>
      <c r="AI74" s="21">
        <f t="shared" si="223"/>
        <v>5.6419549881269004</v>
      </c>
      <c r="AJ74" s="21">
        <v>0</v>
      </c>
      <c r="AK74" s="21">
        <v>0</v>
      </c>
      <c r="AL74" s="21">
        <v>0</v>
      </c>
      <c r="AM74" s="21">
        <v>5.6419549881269004</v>
      </c>
      <c r="AN74" s="65">
        <f t="shared" si="225"/>
        <v>0</v>
      </c>
      <c r="AO74" s="65">
        <v>0</v>
      </c>
      <c r="AP74" s="65">
        <v>0</v>
      </c>
      <c r="AQ74" s="65">
        <v>0</v>
      </c>
      <c r="AR74" s="65">
        <v>0</v>
      </c>
      <c r="AS74" s="21">
        <f t="shared" si="226"/>
        <v>0</v>
      </c>
      <c r="AT74" s="21">
        <v>0</v>
      </c>
      <c r="AU74" s="21">
        <v>0</v>
      </c>
      <c r="AV74" s="21">
        <v>0</v>
      </c>
      <c r="AW74" s="21">
        <v>0</v>
      </c>
      <c r="AX74" s="21">
        <f t="shared" si="227"/>
        <v>0</v>
      </c>
      <c r="AY74" s="21">
        <v>0</v>
      </c>
      <c r="AZ74" s="21">
        <v>0</v>
      </c>
      <c r="BA74" s="65">
        <v>0</v>
      </c>
      <c r="BB74" s="65">
        <v>0</v>
      </c>
      <c r="BC74" s="21">
        <f t="shared" si="228"/>
        <v>0</v>
      </c>
      <c r="BD74" s="21">
        <v>0</v>
      </c>
      <c r="BE74" s="21">
        <v>0</v>
      </c>
      <c r="BF74" s="21">
        <v>0</v>
      </c>
      <c r="BG74" s="21">
        <v>0</v>
      </c>
      <c r="BH74" s="21">
        <f t="shared" si="229"/>
        <v>0</v>
      </c>
      <c r="BI74" s="21">
        <v>0</v>
      </c>
      <c r="BJ74" s="21">
        <v>0</v>
      </c>
      <c r="BK74" s="21">
        <v>0</v>
      </c>
      <c r="BL74" s="21">
        <v>0</v>
      </c>
      <c r="BM74" s="21">
        <f t="shared" si="230"/>
        <v>0</v>
      </c>
      <c r="BN74" s="21">
        <v>0</v>
      </c>
      <c r="BO74" s="21">
        <v>0</v>
      </c>
      <c r="BP74" s="21">
        <v>0</v>
      </c>
      <c r="BQ74" s="21">
        <v>0</v>
      </c>
      <c r="BR74" s="21">
        <f t="shared" si="231"/>
        <v>0</v>
      </c>
      <c r="BS74" s="21">
        <v>0</v>
      </c>
      <c r="BT74" s="21">
        <v>0</v>
      </c>
      <c r="BU74" s="65">
        <v>0</v>
      </c>
      <c r="BV74" s="65">
        <v>0</v>
      </c>
      <c r="BW74" s="21">
        <f t="shared" si="232"/>
        <v>0</v>
      </c>
      <c r="BX74" s="21">
        <v>0</v>
      </c>
      <c r="BY74" s="21">
        <v>0</v>
      </c>
      <c r="BZ74" s="21">
        <v>0</v>
      </c>
      <c r="CA74" s="21">
        <v>0</v>
      </c>
      <c r="CB74" s="21">
        <f t="shared" si="233"/>
        <v>0</v>
      </c>
      <c r="CC74" s="21">
        <v>0</v>
      </c>
      <c r="CD74" s="21">
        <v>0</v>
      </c>
      <c r="CE74" s="21">
        <v>0</v>
      </c>
      <c r="CF74" s="21">
        <v>0</v>
      </c>
      <c r="CG74" s="21" t="s">
        <v>49</v>
      </c>
      <c r="CH74" s="21" t="s">
        <v>49</v>
      </c>
      <c r="CI74" s="21" t="s">
        <v>49</v>
      </c>
      <c r="CJ74" s="21" t="s">
        <v>49</v>
      </c>
      <c r="CK74" s="21" t="s">
        <v>49</v>
      </c>
      <c r="CL74" s="21">
        <f t="shared" si="234"/>
        <v>2.6376541347386979</v>
      </c>
      <c r="CM74" s="21">
        <v>0</v>
      </c>
      <c r="CN74" s="21">
        <v>0</v>
      </c>
      <c r="CO74" s="21">
        <f t="shared" si="235"/>
        <v>0</v>
      </c>
      <c r="CP74" s="21">
        <f t="shared" si="235"/>
        <v>2.6376541347386979</v>
      </c>
      <c r="CQ74" s="21">
        <f t="shared" si="236"/>
        <v>5.6419549881269004</v>
      </c>
      <c r="CR74" s="21">
        <v>0</v>
      </c>
      <c r="CS74" s="21">
        <v>0</v>
      </c>
      <c r="CT74" s="21">
        <f t="shared" si="237"/>
        <v>0</v>
      </c>
      <c r="CU74" s="21">
        <f t="shared" si="237"/>
        <v>5.6419549881269004</v>
      </c>
      <c r="CV74" s="21" t="s">
        <v>202</v>
      </c>
    </row>
    <row r="75" spans="1:100" s="26" customFormat="1">
      <c r="A75" s="58" t="s">
        <v>311</v>
      </c>
      <c r="B75" s="92" t="s">
        <v>222</v>
      </c>
      <c r="C75" s="81" t="s">
        <v>223</v>
      </c>
      <c r="D75" s="78" t="s">
        <v>144</v>
      </c>
      <c r="E75" s="79" t="s">
        <v>170</v>
      </c>
      <c r="F75" s="77" t="s">
        <v>170</v>
      </c>
      <c r="G75" s="77" t="s">
        <v>170</v>
      </c>
      <c r="H75" s="126" t="s">
        <v>49</v>
      </c>
      <c r="I75" s="127" t="s">
        <v>49</v>
      </c>
      <c r="J75" s="127" t="s">
        <v>49</v>
      </c>
      <c r="K75" s="127" t="s">
        <v>49</v>
      </c>
      <c r="L75" s="127" t="s">
        <v>49</v>
      </c>
      <c r="M75" s="127" t="s">
        <v>49</v>
      </c>
      <c r="N75" s="21">
        <v>0</v>
      </c>
      <c r="O75" s="65">
        <f>N75+Q75</f>
        <v>5.0250000000000004</v>
      </c>
      <c r="P75" s="21">
        <f t="shared" si="183"/>
        <v>5.3794075930570298</v>
      </c>
      <c r="Q75" s="21">
        <f t="shared" si="214"/>
        <v>5.0250000000000004</v>
      </c>
      <c r="R75" s="21">
        <f t="shared" si="215"/>
        <v>5.0250000000000004</v>
      </c>
      <c r="S75" s="21">
        <f t="shared" si="216"/>
        <v>5.3794075930570298</v>
      </c>
      <c r="T75" s="21">
        <f t="shared" si="217"/>
        <v>0</v>
      </c>
      <c r="U75" s="21">
        <v>0</v>
      </c>
      <c r="V75" s="21">
        <v>0</v>
      </c>
      <c r="W75" s="21">
        <v>0</v>
      </c>
      <c r="X75" s="21">
        <f t="shared" si="218"/>
        <v>0</v>
      </c>
      <c r="Y75" s="21">
        <f t="shared" si="219"/>
        <v>0</v>
      </c>
      <c r="Z75" s="21">
        <v>0</v>
      </c>
      <c r="AA75" s="21">
        <v>0</v>
      </c>
      <c r="AB75" s="21">
        <v>0</v>
      </c>
      <c r="AC75" s="21">
        <f t="shared" si="220"/>
        <v>0</v>
      </c>
      <c r="AD75" s="21">
        <f t="shared" si="221"/>
        <v>5.0250000000000004</v>
      </c>
      <c r="AE75" s="21">
        <v>0</v>
      </c>
      <c r="AF75" s="21">
        <v>0</v>
      </c>
      <c r="AG75" s="65">
        <v>0</v>
      </c>
      <c r="AH75" s="65">
        <v>5.0250000000000004</v>
      </c>
      <c r="AI75" s="21">
        <f t="shared" si="223"/>
        <v>5.3794075930570298</v>
      </c>
      <c r="AJ75" s="21">
        <v>0</v>
      </c>
      <c r="AK75" s="21">
        <v>0</v>
      </c>
      <c r="AL75" s="21">
        <v>0</v>
      </c>
      <c r="AM75" s="21">
        <v>5.3794075930570298</v>
      </c>
      <c r="AN75" s="65">
        <f t="shared" si="225"/>
        <v>0</v>
      </c>
      <c r="AO75" s="65">
        <v>0</v>
      </c>
      <c r="AP75" s="65">
        <v>0</v>
      </c>
      <c r="AQ75" s="65">
        <v>0</v>
      </c>
      <c r="AR75" s="65">
        <v>0</v>
      </c>
      <c r="AS75" s="21">
        <f t="shared" si="226"/>
        <v>0</v>
      </c>
      <c r="AT75" s="21">
        <v>0</v>
      </c>
      <c r="AU75" s="21">
        <v>0</v>
      </c>
      <c r="AV75" s="21">
        <v>0</v>
      </c>
      <c r="AW75" s="21">
        <v>0</v>
      </c>
      <c r="AX75" s="21">
        <f t="shared" si="227"/>
        <v>0</v>
      </c>
      <c r="AY75" s="21">
        <v>0</v>
      </c>
      <c r="AZ75" s="21">
        <v>0</v>
      </c>
      <c r="BA75" s="65">
        <v>0</v>
      </c>
      <c r="BB75" s="65">
        <v>0</v>
      </c>
      <c r="BC75" s="21">
        <f t="shared" si="228"/>
        <v>0</v>
      </c>
      <c r="BD75" s="21">
        <v>0</v>
      </c>
      <c r="BE75" s="21">
        <v>0</v>
      </c>
      <c r="BF75" s="21">
        <v>0</v>
      </c>
      <c r="BG75" s="21">
        <v>0</v>
      </c>
      <c r="BH75" s="21">
        <f t="shared" si="229"/>
        <v>0</v>
      </c>
      <c r="BI75" s="21">
        <v>0</v>
      </c>
      <c r="BJ75" s="21">
        <v>0</v>
      </c>
      <c r="BK75" s="21">
        <v>0</v>
      </c>
      <c r="BL75" s="21">
        <v>0</v>
      </c>
      <c r="BM75" s="21">
        <f t="shared" si="230"/>
        <v>0</v>
      </c>
      <c r="BN75" s="21">
        <v>0</v>
      </c>
      <c r="BO75" s="21">
        <v>0</v>
      </c>
      <c r="BP75" s="21">
        <v>0</v>
      </c>
      <c r="BQ75" s="21">
        <v>0</v>
      </c>
      <c r="BR75" s="21">
        <f t="shared" si="231"/>
        <v>0</v>
      </c>
      <c r="BS75" s="21">
        <v>0</v>
      </c>
      <c r="BT75" s="21">
        <v>0</v>
      </c>
      <c r="BU75" s="65">
        <v>0</v>
      </c>
      <c r="BV75" s="65">
        <v>0</v>
      </c>
      <c r="BW75" s="21">
        <f t="shared" si="232"/>
        <v>0</v>
      </c>
      <c r="BX75" s="21">
        <v>0</v>
      </c>
      <c r="BY75" s="21">
        <v>0</v>
      </c>
      <c r="BZ75" s="21">
        <v>0</v>
      </c>
      <c r="CA75" s="21">
        <v>0</v>
      </c>
      <c r="CB75" s="21">
        <f t="shared" si="233"/>
        <v>0</v>
      </c>
      <c r="CC75" s="21">
        <v>0</v>
      </c>
      <c r="CD75" s="21">
        <v>0</v>
      </c>
      <c r="CE75" s="21">
        <v>0</v>
      </c>
      <c r="CF75" s="21">
        <v>0</v>
      </c>
      <c r="CG75" s="21" t="s">
        <v>49</v>
      </c>
      <c r="CH75" s="21" t="s">
        <v>49</v>
      </c>
      <c r="CI75" s="21" t="s">
        <v>49</v>
      </c>
      <c r="CJ75" s="21" t="s">
        <v>49</v>
      </c>
      <c r="CK75" s="21" t="s">
        <v>49</v>
      </c>
      <c r="CL75" s="21">
        <f t="shared" si="234"/>
        <v>5.0250000000000004</v>
      </c>
      <c r="CM75" s="21">
        <v>0</v>
      </c>
      <c r="CN75" s="21">
        <v>0</v>
      </c>
      <c r="CO75" s="21">
        <f t="shared" si="235"/>
        <v>0</v>
      </c>
      <c r="CP75" s="21">
        <f t="shared" si="235"/>
        <v>5.0250000000000004</v>
      </c>
      <c r="CQ75" s="21">
        <f t="shared" si="236"/>
        <v>5.3794075930570298</v>
      </c>
      <c r="CR75" s="21">
        <v>0</v>
      </c>
      <c r="CS75" s="21">
        <v>0</v>
      </c>
      <c r="CT75" s="21">
        <f t="shared" si="237"/>
        <v>0</v>
      </c>
      <c r="CU75" s="21">
        <f t="shared" si="237"/>
        <v>5.3794075930570298</v>
      </c>
      <c r="CV75" s="21" t="s">
        <v>202</v>
      </c>
    </row>
    <row r="76" spans="1:100" s="34" customFormat="1" ht="15.75" customHeight="1">
      <c r="A76" s="56" t="s">
        <v>311</v>
      </c>
      <c r="B76" s="75" t="s">
        <v>145</v>
      </c>
      <c r="C76" s="75" t="s">
        <v>102</v>
      </c>
      <c r="D76" s="75" t="s">
        <v>48</v>
      </c>
      <c r="E76" s="75" t="s">
        <v>172</v>
      </c>
      <c r="F76" s="75">
        <v>2029</v>
      </c>
      <c r="G76" s="75">
        <v>2029</v>
      </c>
      <c r="H76" s="33" t="s">
        <v>49</v>
      </c>
      <c r="I76" s="33" t="s">
        <v>49</v>
      </c>
      <c r="J76" s="33" t="s">
        <v>49</v>
      </c>
      <c r="K76" s="33" t="s">
        <v>49</v>
      </c>
      <c r="L76" s="33" t="s">
        <v>49</v>
      </c>
      <c r="M76" s="33" t="s">
        <v>49</v>
      </c>
      <c r="N76" s="20">
        <f t="shared" ref="N76:AS76" si="238">SUM(N77:N84)</f>
        <v>0</v>
      </c>
      <c r="O76" s="20">
        <f t="shared" si="238"/>
        <v>4.0344033861244126</v>
      </c>
      <c r="P76" s="20">
        <f t="shared" si="238"/>
        <v>3.1649465306706874</v>
      </c>
      <c r="Q76" s="20">
        <f t="shared" si="238"/>
        <v>4.0344033861244126</v>
      </c>
      <c r="R76" s="20">
        <f t="shared" si="238"/>
        <v>4.0344033861244126</v>
      </c>
      <c r="S76" s="20">
        <f t="shared" si="238"/>
        <v>3.1649465306706874</v>
      </c>
      <c r="T76" s="20">
        <f t="shared" si="238"/>
        <v>0</v>
      </c>
      <c r="U76" s="20">
        <f t="shared" si="238"/>
        <v>0</v>
      </c>
      <c r="V76" s="20">
        <f t="shared" si="238"/>
        <v>0</v>
      </c>
      <c r="W76" s="20">
        <f t="shared" si="238"/>
        <v>0</v>
      </c>
      <c r="X76" s="20">
        <f t="shared" si="238"/>
        <v>0</v>
      </c>
      <c r="Y76" s="20">
        <f t="shared" si="238"/>
        <v>0</v>
      </c>
      <c r="Z76" s="20">
        <f t="shared" si="238"/>
        <v>0</v>
      </c>
      <c r="AA76" s="20">
        <f t="shared" si="238"/>
        <v>0</v>
      </c>
      <c r="AB76" s="20">
        <f t="shared" si="238"/>
        <v>0</v>
      </c>
      <c r="AC76" s="20">
        <f t="shared" si="238"/>
        <v>0</v>
      </c>
      <c r="AD76" s="20">
        <f t="shared" si="238"/>
        <v>0</v>
      </c>
      <c r="AE76" s="20">
        <f t="shared" si="238"/>
        <v>0</v>
      </c>
      <c r="AF76" s="20">
        <f t="shared" si="238"/>
        <v>0</v>
      </c>
      <c r="AG76" s="64">
        <f t="shared" si="238"/>
        <v>0</v>
      </c>
      <c r="AH76" s="64">
        <f t="shared" si="238"/>
        <v>0</v>
      </c>
      <c r="AI76" s="20">
        <f t="shared" si="238"/>
        <v>0</v>
      </c>
      <c r="AJ76" s="20">
        <f t="shared" si="238"/>
        <v>0</v>
      </c>
      <c r="AK76" s="20">
        <f t="shared" si="238"/>
        <v>0</v>
      </c>
      <c r="AL76" s="20">
        <f t="shared" si="238"/>
        <v>0</v>
      </c>
      <c r="AM76" s="20">
        <f t="shared" si="238"/>
        <v>0</v>
      </c>
      <c r="AN76" s="64">
        <f t="shared" si="238"/>
        <v>0.94189493771164745</v>
      </c>
      <c r="AO76" s="64">
        <f t="shared" si="238"/>
        <v>0</v>
      </c>
      <c r="AP76" s="64">
        <f t="shared" si="238"/>
        <v>0</v>
      </c>
      <c r="AQ76" s="64">
        <f t="shared" si="238"/>
        <v>0</v>
      </c>
      <c r="AR76" s="64">
        <f t="shared" si="238"/>
        <v>0.94189493771164745</v>
      </c>
      <c r="AS76" s="20">
        <f t="shared" si="238"/>
        <v>0</v>
      </c>
      <c r="AT76" s="20">
        <f t="shared" ref="AT76:BY76" si="239">SUM(AT77:AT84)</f>
        <v>0</v>
      </c>
      <c r="AU76" s="20">
        <f t="shared" si="239"/>
        <v>0</v>
      </c>
      <c r="AV76" s="20">
        <f t="shared" si="239"/>
        <v>0</v>
      </c>
      <c r="AW76" s="20">
        <f t="shared" si="239"/>
        <v>0</v>
      </c>
      <c r="AX76" s="20">
        <f t="shared" si="239"/>
        <v>0.9850333164177707</v>
      </c>
      <c r="AY76" s="20">
        <f t="shared" si="239"/>
        <v>0</v>
      </c>
      <c r="AZ76" s="20">
        <f t="shared" si="239"/>
        <v>0</v>
      </c>
      <c r="BA76" s="64">
        <f t="shared" si="239"/>
        <v>0.9850333164177707</v>
      </c>
      <c r="BB76" s="64">
        <f t="shared" si="239"/>
        <v>0</v>
      </c>
      <c r="BC76" s="20">
        <f t="shared" si="239"/>
        <v>1.0096871490857455</v>
      </c>
      <c r="BD76" s="20">
        <f t="shared" si="239"/>
        <v>0</v>
      </c>
      <c r="BE76" s="20">
        <f t="shared" si="239"/>
        <v>0</v>
      </c>
      <c r="BF76" s="20">
        <f t="shared" si="239"/>
        <v>1.0096871490857455</v>
      </c>
      <c r="BG76" s="20">
        <f t="shared" si="239"/>
        <v>0</v>
      </c>
      <c r="BH76" s="20">
        <f t="shared" si="239"/>
        <v>1.0301474141164115</v>
      </c>
      <c r="BI76" s="20">
        <f t="shared" si="239"/>
        <v>0</v>
      </c>
      <c r="BJ76" s="20">
        <f t="shared" si="239"/>
        <v>0</v>
      </c>
      <c r="BK76" s="20">
        <f t="shared" si="239"/>
        <v>1.0301474141164115</v>
      </c>
      <c r="BL76" s="20">
        <f t="shared" si="239"/>
        <v>0</v>
      </c>
      <c r="BM76" s="20">
        <f t="shared" si="239"/>
        <v>1.0543243879582915</v>
      </c>
      <c r="BN76" s="20">
        <f t="shared" si="239"/>
        <v>0</v>
      </c>
      <c r="BO76" s="20">
        <f t="shared" si="239"/>
        <v>0</v>
      </c>
      <c r="BP76" s="20">
        <f t="shared" si="239"/>
        <v>1.0543243879582915</v>
      </c>
      <c r="BQ76" s="20">
        <f t="shared" si="239"/>
        <v>0</v>
      </c>
      <c r="BR76" s="20">
        <f t="shared" si="239"/>
        <v>1.0773277178785832</v>
      </c>
      <c r="BS76" s="20">
        <f t="shared" si="239"/>
        <v>0</v>
      </c>
      <c r="BT76" s="20">
        <f t="shared" si="239"/>
        <v>0</v>
      </c>
      <c r="BU76" s="64">
        <f t="shared" si="239"/>
        <v>0</v>
      </c>
      <c r="BV76" s="64">
        <f t="shared" si="239"/>
        <v>1.0773277178785832</v>
      </c>
      <c r="BW76" s="20">
        <f t="shared" si="239"/>
        <v>1.1009349936266504</v>
      </c>
      <c r="BX76" s="20">
        <f t="shared" si="239"/>
        <v>0</v>
      </c>
      <c r="BY76" s="20">
        <f t="shared" si="239"/>
        <v>0</v>
      </c>
      <c r="BZ76" s="20">
        <f t="shared" ref="BZ76:CF76" si="240">SUM(BZ77:BZ84)</f>
        <v>1.1009349936266504</v>
      </c>
      <c r="CA76" s="20">
        <f t="shared" si="240"/>
        <v>0</v>
      </c>
      <c r="CB76" s="20">
        <f t="shared" si="240"/>
        <v>0</v>
      </c>
      <c r="CC76" s="20">
        <f t="shared" si="240"/>
        <v>0</v>
      </c>
      <c r="CD76" s="20">
        <f t="shared" si="240"/>
        <v>0</v>
      </c>
      <c r="CE76" s="20">
        <f t="shared" si="240"/>
        <v>0</v>
      </c>
      <c r="CF76" s="20">
        <f t="shared" si="240"/>
        <v>0</v>
      </c>
      <c r="CG76" s="20" t="s">
        <v>49</v>
      </c>
      <c r="CH76" s="20" t="s">
        <v>49</v>
      </c>
      <c r="CI76" s="20" t="s">
        <v>49</v>
      </c>
      <c r="CJ76" s="20" t="s">
        <v>49</v>
      </c>
      <c r="CK76" s="20" t="s">
        <v>49</v>
      </c>
      <c r="CL76" s="20">
        <f t="shared" ref="CL76:CU76" si="241">SUM(CL77:CL84)</f>
        <v>4.0344033861244126</v>
      </c>
      <c r="CM76" s="20">
        <f t="shared" si="241"/>
        <v>0</v>
      </c>
      <c r="CN76" s="20">
        <f t="shared" si="241"/>
        <v>0</v>
      </c>
      <c r="CO76" s="20">
        <f t="shared" si="241"/>
        <v>2.0151807305341825</v>
      </c>
      <c r="CP76" s="20">
        <f t="shared" si="241"/>
        <v>2.0192226555902306</v>
      </c>
      <c r="CQ76" s="20">
        <f t="shared" si="241"/>
        <v>3.1649465306706874</v>
      </c>
      <c r="CR76" s="20">
        <f t="shared" si="241"/>
        <v>0</v>
      </c>
      <c r="CS76" s="20">
        <f t="shared" si="241"/>
        <v>0</v>
      </c>
      <c r="CT76" s="20">
        <f t="shared" si="241"/>
        <v>3.1649465306706874</v>
      </c>
      <c r="CU76" s="20">
        <f t="shared" si="241"/>
        <v>0</v>
      </c>
      <c r="CV76" s="20" t="s">
        <v>49</v>
      </c>
    </row>
    <row r="77" spans="1:100" s="26" customFormat="1" ht="15.75" customHeight="1">
      <c r="A77" s="58" t="s">
        <v>311</v>
      </c>
      <c r="B77" s="93" t="s">
        <v>147</v>
      </c>
      <c r="C77" s="78" t="s">
        <v>149</v>
      </c>
      <c r="D77" s="76" t="s">
        <v>144</v>
      </c>
      <c r="E77" s="100">
        <v>2027</v>
      </c>
      <c r="F77" s="77" t="s">
        <v>201</v>
      </c>
      <c r="G77" s="77" t="s">
        <v>201</v>
      </c>
      <c r="H77" s="126" t="s">
        <v>49</v>
      </c>
      <c r="I77" s="127" t="s">
        <v>49</v>
      </c>
      <c r="J77" s="127" t="s">
        <v>49</v>
      </c>
      <c r="K77" s="127" t="s">
        <v>49</v>
      </c>
      <c r="L77" s="127" t="s">
        <v>49</v>
      </c>
      <c r="M77" s="127" t="s">
        <v>49</v>
      </c>
      <c r="N77" s="21">
        <v>0</v>
      </c>
      <c r="O77" s="65">
        <f t="shared" si="182"/>
        <v>0.46394320400019257</v>
      </c>
      <c r="P77" s="21">
        <f t="shared" si="183"/>
        <v>0.44677471268230762</v>
      </c>
      <c r="Q77" s="21">
        <f t="shared" ref="Q77:Q84" si="242">T77+AD77+AN77+AX77+BH77+BR77</f>
        <v>0.46394320400019257</v>
      </c>
      <c r="R77" s="21">
        <f t="shared" ref="R77:R84" si="243">Q77-T77</f>
        <v>0.46394320400019257</v>
      </c>
      <c r="S77" s="21">
        <f t="shared" ref="S77:S84" si="244">AI77+AS77+BC77+BM77+BW77+CB77</f>
        <v>0.44677471268230762</v>
      </c>
      <c r="T77" s="21">
        <f>U77+V77+W77+X77</f>
        <v>0</v>
      </c>
      <c r="U77" s="21">
        <v>0</v>
      </c>
      <c r="V77" s="21">
        <v>0</v>
      </c>
      <c r="W77" s="21">
        <v>0</v>
      </c>
      <c r="X77" s="21">
        <f t="shared" ref="X77:X84" si="245">W77*20%</f>
        <v>0</v>
      </c>
      <c r="Y77" s="21">
        <f>Z77+AA77+AB77+AC77</f>
        <v>0</v>
      </c>
      <c r="Z77" s="21">
        <v>0</v>
      </c>
      <c r="AA77" s="21">
        <v>0</v>
      </c>
      <c r="AB77" s="21">
        <v>0</v>
      </c>
      <c r="AC77" s="21">
        <f t="shared" ref="AC77:AC84" si="246">AB77*20%</f>
        <v>0</v>
      </c>
      <c r="AD77" s="21">
        <f t="shared" ref="AD77:AD84" si="247">AE77+AF77+AG77+AH77</f>
        <v>0</v>
      </c>
      <c r="AE77" s="21">
        <v>0</v>
      </c>
      <c r="AF77" s="21">
        <v>0</v>
      </c>
      <c r="AG77" s="65">
        <v>0</v>
      </c>
      <c r="AH77" s="65">
        <f>AG77*0%</f>
        <v>0</v>
      </c>
      <c r="AI77" s="21">
        <f t="shared" ref="AI77:AI84" si="248">AJ77+AK77+AL77+AM77</f>
        <v>0</v>
      </c>
      <c r="AJ77" s="21">
        <v>0</v>
      </c>
      <c r="AK77" s="21">
        <v>0</v>
      </c>
      <c r="AL77" s="21">
        <v>0</v>
      </c>
      <c r="AM77" s="21">
        <f>AL77*0%</f>
        <v>0</v>
      </c>
      <c r="AN77" s="65">
        <f t="shared" ref="AN77:AN103" si="249">AO77+AP77+AQ77+AR77</f>
        <v>0</v>
      </c>
      <c r="AO77" s="65">
        <v>0</v>
      </c>
      <c r="AP77" s="65">
        <v>0</v>
      </c>
      <c r="AQ77" s="65">
        <v>0</v>
      </c>
      <c r="AR77" s="65">
        <f>AQ77*0%</f>
        <v>0</v>
      </c>
      <c r="AS77" s="21">
        <f t="shared" ref="AS77:AS84" si="250">AT77+AU77+AV77+AW77</f>
        <v>0</v>
      </c>
      <c r="AT77" s="21">
        <v>0</v>
      </c>
      <c r="AU77" s="21">
        <v>0</v>
      </c>
      <c r="AV77" s="21">
        <v>0</v>
      </c>
      <c r="AW77" s="21">
        <f>AV77*0%</f>
        <v>0</v>
      </c>
      <c r="AX77" s="21">
        <f t="shared" ref="AX77:AX84" si="251">AY77+AZ77+BA77+BB77</f>
        <v>0.46394320400019257</v>
      </c>
      <c r="AY77" s="21">
        <v>0</v>
      </c>
      <c r="AZ77" s="21">
        <v>0</v>
      </c>
      <c r="BA77" s="65">
        <v>0.46394320400019257</v>
      </c>
      <c r="BB77" s="65">
        <f>BA77*0%</f>
        <v>0</v>
      </c>
      <c r="BC77" s="21">
        <f t="shared" ref="BC77:BC84" si="252">BD77+BE77+BF77+BG77</f>
        <v>0.44677471268230762</v>
      </c>
      <c r="BD77" s="21">
        <v>0</v>
      </c>
      <c r="BE77" s="21">
        <v>0</v>
      </c>
      <c r="BF77" s="21">
        <v>0.44677471268230762</v>
      </c>
      <c r="BG77" s="21">
        <v>0</v>
      </c>
      <c r="BH77" s="21">
        <f t="shared" ref="BH77:BH84" si="253">BI77+BJ77+BK77+BL77</f>
        <v>0</v>
      </c>
      <c r="BI77" s="21">
        <v>0</v>
      </c>
      <c r="BJ77" s="21">
        <v>0</v>
      </c>
      <c r="BK77" s="21">
        <v>0</v>
      </c>
      <c r="BL77" s="21">
        <f>BK77*0%</f>
        <v>0</v>
      </c>
      <c r="BM77" s="21">
        <f t="shared" ref="BM77:BM84" si="254">BN77+BO77+BP77+BQ77</f>
        <v>0</v>
      </c>
      <c r="BN77" s="21">
        <v>0</v>
      </c>
      <c r="BO77" s="21">
        <v>0</v>
      </c>
      <c r="BP77" s="21">
        <v>0</v>
      </c>
      <c r="BQ77" s="21">
        <f>BP77*0%</f>
        <v>0</v>
      </c>
      <c r="BR77" s="21">
        <f t="shared" ref="BR77:BR84" si="255">BS77+BT77+BU77+BV77</f>
        <v>0</v>
      </c>
      <c r="BS77" s="21">
        <v>0</v>
      </c>
      <c r="BT77" s="21">
        <v>0</v>
      </c>
      <c r="BU77" s="65">
        <v>0</v>
      </c>
      <c r="BV77" s="65">
        <f>BU77*0%</f>
        <v>0</v>
      </c>
      <c r="BW77" s="21">
        <f t="shared" ref="BW77:BW103" si="256">BX77+BY77+BZ77+CA77</f>
        <v>0</v>
      </c>
      <c r="BX77" s="21">
        <v>0</v>
      </c>
      <c r="BY77" s="21">
        <v>0</v>
      </c>
      <c r="BZ77" s="21">
        <v>0</v>
      </c>
      <c r="CA77" s="21">
        <f>BZ77*0%</f>
        <v>0</v>
      </c>
      <c r="CB77" s="21">
        <f t="shared" ref="CB77:CB103" si="257">CC77+CD77+CE77+CF77</f>
        <v>0</v>
      </c>
      <c r="CC77" s="21">
        <v>0</v>
      </c>
      <c r="CD77" s="21">
        <v>0</v>
      </c>
      <c r="CE77" s="21">
        <v>0</v>
      </c>
      <c r="CF77" s="21">
        <f>CE77*0%</f>
        <v>0</v>
      </c>
      <c r="CG77" s="21" t="s">
        <v>49</v>
      </c>
      <c r="CH77" s="21" t="s">
        <v>49</v>
      </c>
      <c r="CI77" s="21" t="s">
        <v>49</v>
      </c>
      <c r="CJ77" s="21" t="s">
        <v>49</v>
      </c>
      <c r="CK77" s="21" t="s">
        <v>49</v>
      </c>
      <c r="CL77" s="21">
        <f t="shared" ref="CL77:CL84" si="258">CM77+CN77+CO77+CP77</f>
        <v>0.46394320400019257</v>
      </c>
      <c r="CM77" s="21">
        <v>0</v>
      </c>
      <c r="CN77" s="21">
        <v>0</v>
      </c>
      <c r="CO77" s="21">
        <f t="shared" ref="CO77:CO84" si="259">AG77+AQ77+BA77+BK77+BU77+CE77</f>
        <v>0.46394320400019257</v>
      </c>
      <c r="CP77" s="21">
        <f t="shared" ref="CP77:CP84" si="260">AH77+AR77+BB77+BL77+BV77+CF77</f>
        <v>0</v>
      </c>
      <c r="CQ77" s="21">
        <f t="shared" ref="CQ77:CQ84" si="261">CR77+CS77+CT77+CU77</f>
        <v>0.44677471268230762</v>
      </c>
      <c r="CR77" s="21">
        <v>0</v>
      </c>
      <c r="CS77" s="21">
        <v>0</v>
      </c>
      <c r="CT77" s="21">
        <f t="shared" ref="CT77:CT84" si="262">AL77+AV77+BF77+BP77+BZ77+CE77</f>
        <v>0.44677471268230762</v>
      </c>
      <c r="CU77" s="21">
        <f t="shared" ref="CU77:CU84" si="263">AM77+AW77+BG77+BQ77+CA77+CF77</f>
        <v>0</v>
      </c>
      <c r="CV77" s="152" t="s">
        <v>229</v>
      </c>
    </row>
    <row r="78" spans="1:100" s="26" customFormat="1">
      <c r="A78" s="58" t="s">
        <v>311</v>
      </c>
      <c r="B78" s="93" t="s">
        <v>148</v>
      </c>
      <c r="C78" s="78" t="s">
        <v>150</v>
      </c>
      <c r="D78" s="76" t="s">
        <v>144</v>
      </c>
      <c r="E78" s="145">
        <v>2027</v>
      </c>
      <c r="F78" s="77" t="s">
        <v>201</v>
      </c>
      <c r="G78" s="77" t="s">
        <v>201</v>
      </c>
      <c r="H78" s="126" t="s">
        <v>49</v>
      </c>
      <c r="I78" s="127" t="s">
        <v>49</v>
      </c>
      <c r="J78" s="127" t="s">
        <v>49</v>
      </c>
      <c r="K78" s="127" t="s">
        <v>49</v>
      </c>
      <c r="L78" s="127" t="s">
        <v>49</v>
      </c>
      <c r="M78" s="127" t="s">
        <v>49</v>
      </c>
      <c r="N78" s="21">
        <v>0</v>
      </c>
      <c r="O78" s="65">
        <f t="shared" si="182"/>
        <v>0.52109011241757819</v>
      </c>
      <c r="P78" s="21">
        <f t="shared" si="183"/>
        <v>0.56291243640343791</v>
      </c>
      <c r="Q78" s="21">
        <f t="shared" si="242"/>
        <v>0.52109011241757819</v>
      </c>
      <c r="R78" s="21">
        <f t="shared" si="243"/>
        <v>0.52109011241757819</v>
      </c>
      <c r="S78" s="21">
        <f t="shared" si="244"/>
        <v>0.56291243640343791</v>
      </c>
      <c r="T78" s="21">
        <f>U78+V78+W78+X78</f>
        <v>0</v>
      </c>
      <c r="U78" s="21">
        <v>0</v>
      </c>
      <c r="V78" s="21">
        <v>0</v>
      </c>
      <c r="W78" s="21">
        <v>0</v>
      </c>
      <c r="X78" s="21">
        <f t="shared" si="245"/>
        <v>0</v>
      </c>
      <c r="Y78" s="21">
        <f>Z78+AA78+AB78+AC78</f>
        <v>0</v>
      </c>
      <c r="Z78" s="21">
        <v>0</v>
      </c>
      <c r="AA78" s="21">
        <v>0</v>
      </c>
      <c r="AB78" s="21">
        <v>0</v>
      </c>
      <c r="AC78" s="21">
        <f t="shared" si="246"/>
        <v>0</v>
      </c>
      <c r="AD78" s="21">
        <f t="shared" si="247"/>
        <v>0</v>
      </c>
      <c r="AE78" s="21">
        <v>0</v>
      </c>
      <c r="AF78" s="21">
        <v>0</v>
      </c>
      <c r="AG78" s="65">
        <v>0</v>
      </c>
      <c r="AH78" s="65">
        <f t="shared" ref="AH78:AH84" si="264">AG78*0%</f>
        <v>0</v>
      </c>
      <c r="AI78" s="21">
        <f t="shared" si="248"/>
        <v>0</v>
      </c>
      <c r="AJ78" s="21">
        <v>0</v>
      </c>
      <c r="AK78" s="21">
        <v>0</v>
      </c>
      <c r="AL78" s="21">
        <v>0</v>
      </c>
      <c r="AM78" s="21">
        <f t="shared" ref="AM78:AM84" si="265">AL78*0%</f>
        <v>0</v>
      </c>
      <c r="AN78" s="65">
        <f t="shared" si="249"/>
        <v>0</v>
      </c>
      <c r="AO78" s="65">
        <v>0</v>
      </c>
      <c r="AP78" s="65">
        <v>0</v>
      </c>
      <c r="AQ78" s="65">
        <v>0</v>
      </c>
      <c r="AR78" s="65">
        <f t="shared" ref="AR78:AR82" si="266">AQ78*0%</f>
        <v>0</v>
      </c>
      <c r="AS78" s="21">
        <f t="shared" si="250"/>
        <v>0</v>
      </c>
      <c r="AT78" s="21">
        <v>0</v>
      </c>
      <c r="AU78" s="21">
        <v>0</v>
      </c>
      <c r="AV78" s="21">
        <v>0</v>
      </c>
      <c r="AW78" s="21">
        <f t="shared" ref="AW78:AW84" si="267">AV78*0%</f>
        <v>0</v>
      </c>
      <c r="AX78" s="21">
        <f t="shared" si="251"/>
        <v>0.52109011241757819</v>
      </c>
      <c r="AY78" s="21">
        <v>0</v>
      </c>
      <c r="AZ78" s="21">
        <v>0</v>
      </c>
      <c r="BA78" s="65">
        <v>0.52109011241757819</v>
      </c>
      <c r="BB78" s="65">
        <f t="shared" ref="BB78:BB84" si="268">BA78*0%</f>
        <v>0</v>
      </c>
      <c r="BC78" s="21">
        <f t="shared" si="252"/>
        <v>0.56291243640343791</v>
      </c>
      <c r="BD78" s="21">
        <v>0</v>
      </c>
      <c r="BE78" s="21">
        <v>0</v>
      </c>
      <c r="BF78" s="21">
        <v>0.56291243640343791</v>
      </c>
      <c r="BG78" s="21">
        <v>0</v>
      </c>
      <c r="BH78" s="21">
        <f t="shared" si="253"/>
        <v>0</v>
      </c>
      <c r="BI78" s="21">
        <v>0</v>
      </c>
      <c r="BJ78" s="21">
        <v>0</v>
      </c>
      <c r="BK78" s="21">
        <v>0</v>
      </c>
      <c r="BL78" s="21">
        <f t="shared" ref="BL78:BL84" si="269">BK78*0%</f>
        <v>0</v>
      </c>
      <c r="BM78" s="21">
        <f t="shared" si="254"/>
        <v>0</v>
      </c>
      <c r="BN78" s="21">
        <v>0</v>
      </c>
      <c r="BO78" s="21">
        <v>0</v>
      </c>
      <c r="BP78" s="21">
        <v>0</v>
      </c>
      <c r="BQ78" s="21">
        <f t="shared" ref="BQ78:BQ84" si="270">BP78*0%</f>
        <v>0</v>
      </c>
      <c r="BR78" s="21">
        <f t="shared" si="255"/>
        <v>0</v>
      </c>
      <c r="BS78" s="21">
        <v>0</v>
      </c>
      <c r="BT78" s="21">
        <v>0</v>
      </c>
      <c r="BU78" s="65">
        <v>0</v>
      </c>
      <c r="BV78" s="65">
        <f t="shared" ref="BV78:BV84" si="271">BU78*0%</f>
        <v>0</v>
      </c>
      <c r="BW78" s="21">
        <f t="shared" si="256"/>
        <v>0</v>
      </c>
      <c r="BX78" s="21">
        <v>0</v>
      </c>
      <c r="BY78" s="21">
        <v>0</v>
      </c>
      <c r="BZ78" s="21">
        <v>0</v>
      </c>
      <c r="CA78" s="21">
        <f t="shared" ref="CA78:CA84" si="272">BZ78*0%</f>
        <v>0</v>
      </c>
      <c r="CB78" s="21">
        <f t="shared" si="257"/>
        <v>0</v>
      </c>
      <c r="CC78" s="21">
        <v>0</v>
      </c>
      <c r="CD78" s="21">
        <v>0</v>
      </c>
      <c r="CE78" s="21">
        <v>0</v>
      </c>
      <c r="CF78" s="21">
        <f t="shared" ref="CF78:CF84" si="273">CE78*0%</f>
        <v>0</v>
      </c>
      <c r="CG78" s="21" t="s">
        <v>49</v>
      </c>
      <c r="CH78" s="21" t="s">
        <v>49</v>
      </c>
      <c r="CI78" s="21" t="s">
        <v>49</v>
      </c>
      <c r="CJ78" s="21" t="s">
        <v>49</v>
      </c>
      <c r="CK78" s="21" t="s">
        <v>49</v>
      </c>
      <c r="CL78" s="21">
        <f t="shared" si="258"/>
        <v>0.52109011241757819</v>
      </c>
      <c r="CM78" s="21">
        <v>0</v>
      </c>
      <c r="CN78" s="21">
        <v>0</v>
      </c>
      <c r="CO78" s="21">
        <f t="shared" si="259"/>
        <v>0.52109011241757819</v>
      </c>
      <c r="CP78" s="21">
        <f t="shared" si="260"/>
        <v>0</v>
      </c>
      <c r="CQ78" s="21">
        <f t="shared" si="261"/>
        <v>0.56291243640343791</v>
      </c>
      <c r="CR78" s="21">
        <v>0</v>
      </c>
      <c r="CS78" s="21">
        <v>0</v>
      </c>
      <c r="CT78" s="21">
        <f t="shared" si="262"/>
        <v>0.56291243640343791</v>
      </c>
      <c r="CU78" s="21">
        <f t="shared" si="263"/>
        <v>0</v>
      </c>
      <c r="CV78" s="154"/>
    </row>
    <row r="79" spans="1:100" s="26" customFormat="1" ht="36.75" customHeight="1">
      <c r="A79" s="58" t="s">
        <v>311</v>
      </c>
      <c r="B79" s="94" t="s">
        <v>158</v>
      </c>
      <c r="C79" s="82" t="s">
        <v>164</v>
      </c>
      <c r="D79" s="76" t="s">
        <v>144</v>
      </c>
      <c r="E79" s="100" t="s">
        <v>228</v>
      </c>
      <c r="F79" s="77" t="s">
        <v>228</v>
      </c>
      <c r="G79" s="77" t="s">
        <v>228</v>
      </c>
      <c r="H79" s="126" t="s">
        <v>49</v>
      </c>
      <c r="I79" s="127" t="s">
        <v>49</v>
      </c>
      <c r="J79" s="127" t="s">
        <v>49</v>
      </c>
      <c r="K79" s="127" t="s">
        <v>49</v>
      </c>
      <c r="L79" s="127" t="s">
        <v>49</v>
      </c>
      <c r="M79" s="127" t="s">
        <v>49</v>
      </c>
      <c r="N79" s="21">
        <v>0</v>
      </c>
      <c r="O79" s="65">
        <f t="shared" si="182"/>
        <v>0.50741316548406301</v>
      </c>
      <c r="P79" s="21">
        <f t="shared" si="183"/>
        <v>0.48715081290756718</v>
      </c>
      <c r="Q79" s="21">
        <f t="shared" si="242"/>
        <v>0.50741316548406301</v>
      </c>
      <c r="R79" s="21">
        <f t="shared" si="243"/>
        <v>0.50741316548406301</v>
      </c>
      <c r="S79" s="21">
        <f t="shared" si="244"/>
        <v>0.48715081290756718</v>
      </c>
      <c r="T79" s="21">
        <v>0</v>
      </c>
      <c r="U79" s="21">
        <v>0</v>
      </c>
      <c r="V79" s="21">
        <v>0</v>
      </c>
      <c r="W79" s="21">
        <v>0</v>
      </c>
      <c r="X79" s="21">
        <f t="shared" si="245"/>
        <v>0</v>
      </c>
      <c r="Y79" s="21">
        <v>0</v>
      </c>
      <c r="Z79" s="21">
        <v>0</v>
      </c>
      <c r="AA79" s="21">
        <v>0</v>
      </c>
      <c r="AB79" s="21">
        <v>0</v>
      </c>
      <c r="AC79" s="21">
        <f t="shared" si="246"/>
        <v>0</v>
      </c>
      <c r="AD79" s="21">
        <f t="shared" si="247"/>
        <v>0</v>
      </c>
      <c r="AE79" s="21">
        <v>0</v>
      </c>
      <c r="AF79" s="21">
        <v>0</v>
      </c>
      <c r="AG79" s="65">
        <v>0</v>
      </c>
      <c r="AH79" s="65">
        <f t="shared" si="264"/>
        <v>0</v>
      </c>
      <c r="AI79" s="21">
        <f t="shared" si="248"/>
        <v>0</v>
      </c>
      <c r="AJ79" s="21">
        <v>0</v>
      </c>
      <c r="AK79" s="21">
        <v>0</v>
      </c>
      <c r="AL79" s="21">
        <v>0</v>
      </c>
      <c r="AM79" s="21">
        <f t="shared" si="265"/>
        <v>0</v>
      </c>
      <c r="AN79" s="65">
        <f t="shared" si="249"/>
        <v>0</v>
      </c>
      <c r="AO79" s="65">
        <v>0</v>
      </c>
      <c r="AP79" s="65">
        <v>0</v>
      </c>
      <c r="AQ79" s="65">
        <v>0</v>
      </c>
      <c r="AR79" s="65">
        <f t="shared" si="266"/>
        <v>0</v>
      </c>
      <c r="AS79" s="21">
        <f t="shared" si="250"/>
        <v>0</v>
      </c>
      <c r="AT79" s="21">
        <v>0</v>
      </c>
      <c r="AU79" s="21">
        <v>0</v>
      </c>
      <c r="AV79" s="21">
        <v>0</v>
      </c>
      <c r="AW79" s="21">
        <f t="shared" si="267"/>
        <v>0</v>
      </c>
      <c r="AX79" s="21">
        <f t="shared" si="251"/>
        <v>0</v>
      </c>
      <c r="AY79" s="21">
        <v>0</v>
      </c>
      <c r="AZ79" s="21">
        <v>0</v>
      </c>
      <c r="BA79" s="65">
        <v>0</v>
      </c>
      <c r="BB79" s="65">
        <f t="shared" si="268"/>
        <v>0</v>
      </c>
      <c r="BC79" s="21">
        <f t="shared" si="252"/>
        <v>0</v>
      </c>
      <c r="BD79" s="21">
        <v>0</v>
      </c>
      <c r="BE79" s="21">
        <v>0</v>
      </c>
      <c r="BF79" s="21">
        <v>0</v>
      </c>
      <c r="BG79" s="21">
        <f t="shared" ref="BG79:BG84" si="274">BF79*0%</f>
        <v>0</v>
      </c>
      <c r="BH79" s="21">
        <f t="shared" si="253"/>
        <v>0</v>
      </c>
      <c r="BI79" s="21">
        <v>0</v>
      </c>
      <c r="BJ79" s="21">
        <v>0</v>
      </c>
      <c r="BK79" s="21">
        <v>0</v>
      </c>
      <c r="BL79" s="21">
        <f t="shared" si="269"/>
        <v>0</v>
      </c>
      <c r="BM79" s="21">
        <f t="shared" si="254"/>
        <v>0</v>
      </c>
      <c r="BN79" s="21">
        <v>0</v>
      </c>
      <c r="BO79" s="21">
        <v>0</v>
      </c>
      <c r="BP79" s="21">
        <v>0</v>
      </c>
      <c r="BQ79" s="21">
        <f t="shared" si="270"/>
        <v>0</v>
      </c>
      <c r="BR79" s="21">
        <f t="shared" si="255"/>
        <v>0.50741316548406301</v>
      </c>
      <c r="BS79" s="21">
        <v>0</v>
      </c>
      <c r="BT79" s="21">
        <v>0</v>
      </c>
      <c r="BU79" s="65">
        <v>0</v>
      </c>
      <c r="BV79" s="65">
        <v>0.50741316548406301</v>
      </c>
      <c r="BW79" s="21">
        <f t="shared" si="256"/>
        <v>0.48715081290756718</v>
      </c>
      <c r="BX79" s="21">
        <v>0</v>
      </c>
      <c r="BY79" s="21">
        <v>0</v>
      </c>
      <c r="BZ79" s="21">
        <v>0.48715081290756718</v>
      </c>
      <c r="CA79" s="21">
        <v>0</v>
      </c>
      <c r="CB79" s="21">
        <f t="shared" si="257"/>
        <v>0</v>
      </c>
      <c r="CC79" s="21">
        <v>0</v>
      </c>
      <c r="CD79" s="21">
        <v>0</v>
      </c>
      <c r="CE79" s="21">
        <v>0</v>
      </c>
      <c r="CF79" s="21">
        <f t="shared" si="273"/>
        <v>0</v>
      </c>
      <c r="CG79" s="21" t="s">
        <v>49</v>
      </c>
      <c r="CH79" s="21" t="s">
        <v>49</v>
      </c>
      <c r="CI79" s="21" t="s">
        <v>49</v>
      </c>
      <c r="CJ79" s="21" t="s">
        <v>49</v>
      </c>
      <c r="CK79" s="21" t="s">
        <v>49</v>
      </c>
      <c r="CL79" s="21">
        <f t="shared" si="258"/>
        <v>0.50741316548406301</v>
      </c>
      <c r="CM79" s="21">
        <v>0</v>
      </c>
      <c r="CN79" s="21">
        <v>0</v>
      </c>
      <c r="CO79" s="21">
        <f t="shared" si="259"/>
        <v>0</v>
      </c>
      <c r="CP79" s="21">
        <f t="shared" si="260"/>
        <v>0.50741316548406301</v>
      </c>
      <c r="CQ79" s="21">
        <f t="shared" si="261"/>
        <v>0.48715081290756718</v>
      </c>
      <c r="CR79" s="21">
        <v>0</v>
      </c>
      <c r="CS79" s="21">
        <v>0</v>
      </c>
      <c r="CT79" s="21">
        <f t="shared" si="262"/>
        <v>0.48715081290756718</v>
      </c>
      <c r="CU79" s="21">
        <f t="shared" si="263"/>
        <v>0</v>
      </c>
      <c r="CV79" s="152" t="s">
        <v>229</v>
      </c>
    </row>
    <row r="80" spans="1:100" s="26" customFormat="1" ht="24" customHeight="1">
      <c r="A80" s="58" t="s">
        <v>311</v>
      </c>
      <c r="B80" s="94" t="s">
        <v>159</v>
      </c>
      <c r="C80" s="82" t="s">
        <v>165</v>
      </c>
      <c r="D80" s="76" t="s">
        <v>144</v>
      </c>
      <c r="E80" s="100" t="s">
        <v>228</v>
      </c>
      <c r="F80" s="77" t="s">
        <v>228</v>
      </c>
      <c r="G80" s="77" t="s">
        <v>228</v>
      </c>
      <c r="H80" s="126" t="s">
        <v>49</v>
      </c>
      <c r="I80" s="127" t="s">
        <v>49</v>
      </c>
      <c r="J80" s="127" t="s">
        <v>49</v>
      </c>
      <c r="K80" s="127" t="s">
        <v>49</v>
      </c>
      <c r="L80" s="127" t="s">
        <v>49</v>
      </c>
      <c r="M80" s="127" t="s">
        <v>49</v>
      </c>
      <c r="N80" s="21">
        <v>0</v>
      </c>
      <c r="O80" s="65">
        <f t="shared" si="182"/>
        <v>0.56991455239452005</v>
      </c>
      <c r="P80" s="21">
        <f t="shared" si="183"/>
        <v>0.61378418071908325</v>
      </c>
      <c r="Q80" s="21">
        <f t="shared" si="242"/>
        <v>0.56991455239452005</v>
      </c>
      <c r="R80" s="21">
        <f t="shared" si="243"/>
        <v>0.56991455239452005</v>
      </c>
      <c r="S80" s="21">
        <f t="shared" si="244"/>
        <v>0.61378418071908325</v>
      </c>
      <c r="T80" s="21">
        <v>0</v>
      </c>
      <c r="U80" s="21">
        <v>0</v>
      </c>
      <c r="V80" s="21">
        <v>0</v>
      </c>
      <c r="W80" s="21">
        <v>0</v>
      </c>
      <c r="X80" s="21">
        <f t="shared" si="245"/>
        <v>0</v>
      </c>
      <c r="Y80" s="21">
        <v>0</v>
      </c>
      <c r="Z80" s="21">
        <v>0</v>
      </c>
      <c r="AA80" s="21">
        <v>0</v>
      </c>
      <c r="AB80" s="21">
        <v>0</v>
      </c>
      <c r="AC80" s="21">
        <f t="shared" si="246"/>
        <v>0</v>
      </c>
      <c r="AD80" s="21">
        <f t="shared" si="247"/>
        <v>0</v>
      </c>
      <c r="AE80" s="21">
        <v>0</v>
      </c>
      <c r="AF80" s="21">
        <v>0</v>
      </c>
      <c r="AG80" s="65">
        <v>0</v>
      </c>
      <c r="AH80" s="65">
        <f t="shared" si="264"/>
        <v>0</v>
      </c>
      <c r="AI80" s="21">
        <f t="shared" si="248"/>
        <v>0</v>
      </c>
      <c r="AJ80" s="21">
        <v>0</v>
      </c>
      <c r="AK80" s="21">
        <v>0</v>
      </c>
      <c r="AL80" s="21">
        <v>0</v>
      </c>
      <c r="AM80" s="21">
        <f t="shared" si="265"/>
        <v>0</v>
      </c>
      <c r="AN80" s="65">
        <f t="shared" si="249"/>
        <v>0</v>
      </c>
      <c r="AO80" s="65">
        <v>0</v>
      </c>
      <c r="AP80" s="65">
        <v>0</v>
      </c>
      <c r="AQ80" s="65">
        <v>0</v>
      </c>
      <c r="AR80" s="65">
        <f t="shared" si="266"/>
        <v>0</v>
      </c>
      <c r="AS80" s="21">
        <f t="shared" si="250"/>
        <v>0</v>
      </c>
      <c r="AT80" s="21">
        <v>0</v>
      </c>
      <c r="AU80" s="21">
        <v>0</v>
      </c>
      <c r="AV80" s="21">
        <v>0</v>
      </c>
      <c r="AW80" s="21">
        <f t="shared" si="267"/>
        <v>0</v>
      </c>
      <c r="AX80" s="21">
        <f t="shared" si="251"/>
        <v>0</v>
      </c>
      <c r="AY80" s="21">
        <v>0</v>
      </c>
      <c r="AZ80" s="21">
        <v>0</v>
      </c>
      <c r="BA80" s="65">
        <v>0</v>
      </c>
      <c r="BB80" s="65">
        <f t="shared" si="268"/>
        <v>0</v>
      </c>
      <c r="BC80" s="21">
        <f t="shared" si="252"/>
        <v>0</v>
      </c>
      <c r="BD80" s="21">
        <v>0</v>
      </c>
      <c r="BE80" s="21">
        <v>0</v>
      </c>
      <c r="BF80" s="21">
        <v>0</v>
      </c>
      <c r="BG80" s="21">
        <f t="shared" si="274"/>
        <v>0</v>
      </c>
      <c r="BH80" s="21">
        <f t="shared" si="253"/>
        <v>0</v>
      </c>
      <c r="BI80" s="21">
        <v>0</v>
      </c>
      <c r="BJ80" s="21">
        <v>0</v>
      </c>
      <c r="BK80" s="21">
        <v>0</v>
      </c>
      <c r="BL80" s="21">
        <f t="shared" si="269"/>
        <v>0</v>
      </c>
      <c r="BM80" s="21">
        <f t="shared" si="254"/>
        <v>0</v>
      </c>
      <c r="BN80" s="21">
        <v>0</v>
      </c>
      <c r="BO80" s="21">
        <v>0</v>
      </c>
      <c r="BP80" s="21">
        <v>0</v>
      </c>
      <c r="BQ80" s="21">
        <f t="shared" si="270"/>
        <v>0</v>
      </c>
      <c r="BR80" s="21">
        <f t="shared" si="255"/>
        <v>0.56991455239452005</v>
      </c>
      <c r="BS80" s="21">
        <v>0</v>
      </c>
      <c r="BT80" s="21">
        <v>0</v>
      </c>
      <c r="BU80" s="65">
        <v>0</v>
      </c>
      <c r="BV80" s="65">
        <v>0.56991455239452005</v>
      </c>
      <c r="BW80" s="21">
        <f t="shared" si="256"/>
        <v>0.61378418071908325</v>
      </c>
      <c r="BX80" s="21">
        <v>0</v>
      </c>
      <c r="BY80" s="21">
        <v>0</v>
      </c>
      <c r="BZ80" s="21">
        <v>0.61378418071908325</v>
      </c>
      <c r="CA80" s="21">
        <v>0</v>
      </c>
      <c r="CB80" s="21">
        <f t="shared" si="257"/>
        <v>0</v>
      </c>
      <c r="CC80" s="21">
        <v>0</v>
      </c>
      <c r="CD80" s="21">
        <v>0</v>
      </c>
      <c r="CE80" s="21">
        <v>0</v>
      </c>
      <c r="CF80" s="21">
        <f t="shared" si="273"/>
        <v>0</v>
      </c>
      <c r="CG80" s="21" t="s">
        <v>49</v>
      </c>
      <c r="CH80" s="21" t="s">
        <v>49</v>
      </c>
      <c r="CI80" s="21" t="s">
        <v>49</v>
      </c>
      <c r="CJ80" s="21" t="s">
        <v>49</v>
      </c>
      <c r="CK80" s="21" t="s">
        <v>49</v>
      </c>
      <c r="CL80" s="21">
        <f t="shared" si="258"/>
        <v>0.56991455239452005</v>
      </c>
      <c r="CM80" s="21">
        <v>0</v>
      </c>
      <c r="CN80" s="21">
        <v>0</v>
      </c>
      <c r="CO80" s="21">
        <f t="shared" si="259"/>
        <v>0</v>
      </c>
      <c r="CP80" s="21">
        <f t="shared" si="260"/>
        <v>0.56991455239452005</v>
      </c>
      <c r="CQ80" s="21">
        <f t="shared" si="261"/>
        <v>0.61378418071908325</v>
      </c>
      <c r="CR80" s="21">
        <v>0</v>
      </c>
      <c r="CS80" s="21">
        <v>0</v>
      </c>
      <c r="CT80" s="21">
        <f t="shared" si="262"/>
        <v>0.61378418071908325</v>
      </c>
      <c r="CU80" s="21">
        <f t="shared" si="263"/>
        <v>0</v>
      </c>
      <c r="CV80" s="154"/>
    </row>
    <row r="81" spans="1:100" s="26" customFormat="1" ht="18.75" customHeight="1">
      <c r="A81" s="58" t="s">
        <v>311</v>
      </c>
      <c r="B81" s="94" t="s">
        <v>160</v>
      </c>
      <c r="C81" s="82" t="s">
        <v>166</v>
      </c>
      <c r="D81" s="76" t="s">
        <v>144</v>
      </c>
      <c r="E81" s="100" t="s">
        <v>205</v>
      </c>
      <c r="F81" s="77" t="s">
        <v>205</v>
      </c>
      <c r="G81" s="77" t="s">
        <v>205</v>
      </c>
      <c r="H81" s="126" t="s">
        <v>49</v>
      </c>
      <c r="I81" s="127" t="s">
        <v>49</v>
      </c>
      <c r="J81" s="127" t="s">
        <v>49</v>
      </c>
      <c r="K81" s="127" t="s">
        <v>49</v>
      </c>
      <c r="L81" s="127" t="s">
        <v>49</v>
      </c>
      <c r="M81" s="127" t="s">
        <v>49</v>
      </c>
      <c r="N81" s="21">
        <v>0</v>
      </c>
      <c r="O81" s="65">
        <f t="shared" si="182"/>
        <v>0.48519160106761533</v>
      </c>
      <c r="P81" s="21">
        <f t="shared" si="183"/>
        <v>0.46652616697215482</v>
      </c>
      <c r="Q81" s="21">
        <f t="shared" si="242"/>
        <v>0.48519160106761533</v>
      </c>
      <c r="R81" s="21">
        <f t="shared" si="243"/>
        <v>0.48519160106761533</v>
      </c>
      <c r="S81" s="21">
        <f t="shared" si="244"/>
        <v>0.46652616697215482</v>
      </c>
      <c r="T81" s="21">
        <v>0</v>
      </c>
      <c r="U81" s="21">
        <v>0</v>
      </c>
      <c r="V81" s="21">
        <v>0</v>
      </c>
      <c r="W81" s="21">
        <v>0</v>
      </c>
      <c r="X81" s="21">
        <f t="shared" si="245"/>
        <v>0</v>
      </c>
      <c r="Y81" s="21">
        <v>0</v>
      </c>
      <c r="Z81" s="21">
        <v>0</v>
      </c>
      <c r="AA81" s="21">
        <v>0</v>
      </c>
      <c r="AB81" s="21">
        <v>0</v>
      </c>
      <c r="AC81" s="21">
        <f t="shared" si="246"/>
        <v>0</v>
      </c>
      <c r="AD81" s="21">
        <f t="shared" si="247"/>
        <v>0</v>
      </c>
      <c r="AE81" s="21">
        <v>0</v>
      </c>
      <c r="AF81" s="21">
        <v>0</v>
      </c>
      <c r="AG81" s="65">
        <v>0</v>
      </c>
      <c r="AH81" s="65">
        <f t="shared" si="264"/>
        <v>0</v>
      </c>
      <c r="AI81" s="21">
        <f t="shared" si="248"/>
        <v>0</v>
      </c>
      <c r="AJ81" s="21">
        <v>0</v>
      </c>
      <c r="AK81" s="21">
        <v>0</v>
      </c>
      <c r="AL81" s="21">
        <v>0</v>
      </c>
      <c r="AM81" s="21">
        <f t="shared" si="265"/>
        <v>0</v>
      </c>
      <c r="AN81" s="65">
        <f t="shared" si="249"/>
        <v>0</v>
      </c>
      <c r="AO81" s="65">
        <v>0</v>
      </c>
      <c r="AP81" s="65">
        <v>0</v>
      </c>
      <c r="AQ81" s="65">
        <v>0</v>
      </c>
      <c r="AR81" s="65">
        <f t="shared" si="266"/>
        <v>0</v>
      </c>
      <c r="AS81" s="21">
        <f t="shared" si="250"/>
        <v>0</v>
      </c>
      <c r="AT81" s="21">
        <v>0</v>
      </c>
      <c r="AU81" s="21">
        <v>0</v>
      </c>
      <c r="AV81" s="21">
        <v>0</v>
      </c>
      <c r="AW81" s="21">
        <f t="shared" si="267"/>
        <v>0</v>
      </c>
      <c r="AX81" s="21">
        <f t="shared" si="251"/>
        <v>0</v>
      </c>
      <c r="AY81" s="21">
        <v>0</v>
      </c>
      <c r="AZ81" s="21">
        <v>0</v>
      </c>
      <c r="BA81" s="65">
        <v>0</v>
      </c>
      <c r="BB81" s="65">
        <f t="shared" si="268"/>
        <v>0</v>
      </c>
      <c r="BC81" s="21">
        <f t="shared" si="252"/>
        <v>0</v>
      </c>
      <c r="BD81" s="21">
        <v>0</v>
      </c>
      <c r="BE81" s="21">
        <v>0</v>
      </c>
      <c r="BF81" s="21">
        <v>0</v>
      </c>
      <c r="BG81" s="21">
        <f t="shared" si="274"/>
        <v>0</v>
      </c>
      <c r="BH81" s="21">
        <f t="shared" si="253"/>
        <v>0.48519160106761533</v>
      </c>
      <c r="BI81" s="21">
        <v>0</v>
      </c>
      <c r="BJ81" s="21">
        <v>0</v>
      </c>
      <c r="BK81" s="21">
        <v>0.48519160106761533</v>
      </c>
      <c r="BL81" s="21">
        <f t="shared" si="269"/>
        <v>0</v>
      </c>
      <c r="BM81" s="21">
        <f t="shared" si="254"/>
        <v>0.46652616697215482</v>
      </c>
      <c r="BN81" s="21">
        <v>0</v>
      </c>
      <c r="BO81" s="21">
        <v>0</v>
      </c>
      <c r="BP81" s="21">
        <v>0.46652616697215482</v>
      </c>
      <c r="BQ81" s="21">
        <v>0</v>
      </c>
      <c r="BR81" s="21">
        <f t="shared" si="255"/>
        <v>0</v>
      </c>
      <c r="BS81" s="21">
        <v>0</v>
      </c>
      <c r="BT81" s="21">
        <v>0</v>
      </c>
      <c r="BU81" s="65">
        <v>0</v>
      </c>
      <c r="BV81" s="65">
        <v>0</v>
      </c>
      <c r="BW81" s="21">
        <f t="shared" si="256"/>
        <v>0</v>
      </c>
      <c r="BX81" s="21">
        <v>0</v>
      </c>
      <c r="BY81" s="21">
        <v>0</v>
      </c>
      <c r="BZ81" s="21">
        <v>0</v>
      </c>
      <c r="CA81" s="21">
        <f t="shared" si="272"/>
        <v>0</v>
      </c>
      <c r="CB81" s="21">
        <f t="shared" si="257"/>
        <v>0</v>
      </c>
      <c r="CC81" s="21">
        <v>0</v>
      </c>
      <c r="CD81" s="21">
        <v>0</v>
      </c>
      <c r="CE81" s="21">
        <v>0</v>
      </c>
      <c r="CF81" s="21">
        <f t="shared" si="273"/>
        <v>0</v>
      </c>
      <c r="CG81" s="21" t="s">
        <v>49</v>
      </c>
      <c r="CH81" s="21" t="s">
        <v>49</v>
      </c>
      <c r="CI81" s="21" t="s">
        <v>49</v>
      </c>
      <c r="CJ81" s="21" t="s">
        <v>49</v>
      </c>
      <c r="CK81" s="21" t="s">
        <v>49</v>
      </c>
      <c r="CL81" s="21">
        <f t="shared" si="258"/>
        <v>0.48519160106761533</v>
      </c>
      <c r="CM81" s="21">
        <v>0</v>
      </c>
      <c r="CN81" s="21">
        <v>0</v>
      </c>
      <c r="CO81" s="21">
        <f t="shared" si="259"/>
        <v>0.48519160106761533</v>
      </c>
      <c r="CP81" s="21">
        <f t="shared" si="260"/>
        <v>0</v>
      </c>
      <c r="CQ81" s="21">
        <f t="shared" si="261"/>
        <v>0.46652616697215482</v>
      </c>
      <c r="CR81" s="21">
        <v>0</v>
      </c>
      <c r="CS81" s="21">
        <v>0</v>
      </c>
      <c r="CT81" s="21">
        <f t="shared" si="262"/>
        <v>0.46652616697215482</v>
      </c>
      <c r="CU81" s="21">
        <f t="shared" si="263"/>
        <v>0</v>
      </c>
      <c r="CV81" s="152" t="s">
        <v>229</v>
      </c>
    </row>
    <row r="82" spans="1:100" s="26" customFormat="1">
      <c r="A82" s="58" t="s">
        <v>311</v>
      </c>
      <c r="B82" s="94" t="s">
        <v>161</v>
      </c>
      <c r="C82" s="82" t="s">
        <v>167</v>
      </c>
      <c r="D82" s="76" t="s">
        <v>144</v>
      </c>
      <c r="E82" s="100" t="s">
        <v>205</v>
      </c>
      <c r="F82" s="77" t="s">
        <v>205</v>
      </c>
      <c r="G82" s="77" t="s">
        <v>205</v>
      </c>
      <c r="H82" s="126" t="s">
        <v>49</v>
      </c>
      <c r="I82" s="127" t="s">
        <v>49</v>
      </c>
      <c r="J82" s="127" t="s">
        <v>49</v>
      </c>
      <c r="K82" s="127" t="s">
        <v>49</v>
      </c>
      <c r="L82" s="127" t="s">
        <v>49</v>
      </c>
      <c r="M82" s="127" t="s">
        <v>49</v>
      </c>
      <c r="N82" s="21">
        <v>0</v>
      </c>
      <c r="O82" s="65">
        <f t="shared" si="182"/>
        <v>0.54495581304879614</v>
      </c>
      <c r="P82" s="21">
        <f t="shared" si="183"/>
        <v>0.58779822098613665</v>
      </c>
      <c r="Q82" s="21">
        <f t="shared" si="242"/>
        <v>0.54495581304879614</v>
      </c>
      <c r="R82" s="21">
        <f t="shared" si="243"/>
        <v>0.54495581304879614</v>
      </c>
      <c r="S82" s="21">
        <f t="shared" si="244"/>
        <v>0.58779822098613665</v>
      </c>
      <c r="T82" s="21">
        <v>0</v>
      </c>
      <c r="U82" s="21">
        <v>0</v>
      </c>
      <c r="V82" s="21">
        <v>0</v>
      </c>
      <c r="W82" s="21">
        <v>0</v>
      </c>
      <c r="X82" s="21">
        <f t="shared" si="245"/>
        <v>0</v>
      </c>
      <c r="Y82" s="21">
        <v>0</v>
      </c>
      <c r="Z82" s="21">
        <v>0</v>
      </c>
      <c r="AA82" s="21">
        <v>0</v>
      </c>
      <c r="AB82" s="21">
        <v>0</v>
      </c>
      <c r="AC82" s="21">
        <f t="shared" si="246"/>
        <v>0</v>
      </c>
      <c r="AD82" s="21">
        <f t="shared" si="247"/>
        <v>0</v>
      </c>
      <c r="AE82" s="21">
        <v>0</v>
      </c>
      <c r="AF82" s="21">
        <v>0</v>
      </c>
      <c r="AG82" s="65">
        <v>0</v>
      </c>
      <c r="AH82" s="65">
        <f t="shared" si="264"/>
        <v>0</v>
      </c>
      <c r="AI82" s="21">
        <f t="shared" si="248"/>
        <v>0</v>
      </c>
      <c r="AJ82" s="21">
        <v>0</v>
      </c>
      <c r="AK82" s="21">
        <v>0</v>
      </c>
      <c r="AL82" s="21">
        <v>0</v>
      </c>
      <c r="AM82" s="21">
        <f t="shared" si="265"/>
        <v>0</v>
      </c>
      <c r="AN82" s="65">
        <f t="shared" si="249"/>
        <v>0</v>
      </c>
      <c r="AO82" s="65">
        <v>0</v>
      </c>
      <c r="AP82" s="65">
        <v>0</v>
      </c>
      <c r="AQ82" s="65">
        <v>0</v>
      </c>
      <c r="AR82" s="65">
        <f t="shared" si="266"/>
        <v>0</v>
      </c>
      <c r="AS82" s="21">
        <f t="shared" si="250"/>
        <v>0</v>
      </c>
      <c r="AT82" s="21">
        <v>0</v>
      </c>
      <c r="AU82" s="21">
        <v>0</v>
      </c>
      <c r="AV82" s="21">
        <v>0</v>
      </c>
      <c r="AW82" s="21">
        <f t="shared" si="267"/>
        <v>0</v>
      </c>
      <c r="AX82" s="21">
        <f t="shared" si="251"/>
        <v>0</v>
      </c>
      <c r="AY82" s="21">
        <v>0</v>
      </c>
      <c r="AZ82" s="21">
        <v>0</v>
      </c>
      <c r="BA82" s="65">
        <v>0</v>
      </c>
      <c r="BB82" s="65">
        <f t="shared" si="268"/>
        <v>0</v>
      </c>
      <c r="BC82" s="21">
        <f t="shared" si="252"/>
        <v>0</v>
      </c>
      <c r="BD82" s="21">
        <v>0</v>
      </c>
      <c r="BE82" s="21">
        <v>0</v>
      </c>
      <c r="BF82" s="21">
        <v>0</v>
      </c>
      <c r="BG82" s="21">
        <f t="shared" si="274"/>
        <v>0</v>
      </c>
      <c r="BH82" s="21">
        <f t="shared" si="253"/>
        <v>0.54495581304879614</v>
      </c>
      <c r="BI82" s="21">
        <v>0</v>
      </c>
      <c r="BJ82" s="21">
        <v>0</v>
      </c>
      <c r="BK82" s="21">
        <v>0.54495581304879614</v>
      </c>
      <c r="BL82" s="21">
        <f t="shared" si="269"/>
        <v>0</v>
      </c>
      <c r="BM82" s="21">
        <f t="shared" si="254"/>
        <v>0.58779822098613665</v>
      </c>
      <c r="BN82" s="21">
        <v>0</v>
      </c>
      <c r="BO82" s="21">
        <v>0</v>
      </c>
      <c r="BP82" s="21">
        <v>0.58779822098613665</v>
      </c>
      <c r="BQ82" s="21">
        <v>0</v>
      </c>
      <c r="BR82" s="21">
        <f t="shared" si="255"/>
        <v>0</v>
      </c>
      <c r="BS82" s="21">
        <v>0</v>
      </c>
      <c r="BT82" s="21">
        <v>0</v>
      </c>
      <c r="BU82" s="65">
        <v>0</v>
      </c>
      <c r="BV82" s="65">
        <f t="shared" si="271"/>
        <v>0</v>
      </c>
      <c r="BW82" s="21">
        <f t="shared" si="256"/>
        <v>0</v>
      </c>
      <c r="BX82" s="21">
        <v>0</v>
      </c>
      <c r="BY82" s="21">
        <v>0</v>
      </c>
      <c r="BZ82" s="21">
        <v>0</v>
      </c>
      <c r="CA82" s="21">
        <f t="shared" si="272"/>
        <v>0</v>
      </c>
      <c r="CB82" s="21">
        <f t="shared" si="257"/>
        <v>0</v>
      </c>
      <c r="CC82" s="21">
        <v>0</v>
      </c>
      <c r="CD82" s="21">
        <v>0</v>
      </c>
      <c r="CE82" s="21">
        <v>0</v>
      </c>
      <c r="CF82" s="21">
        <f t="shared" si="273"/>
        <v>0</v>
      </c>
      <c r="CG82" s="21" t="s">
        <v>49</v>
      </c>
      <c r="CH82" s="21" t="s">
        <v>49</v>
      </c>
      <c r="CI82" s="21" t="s">
        <v>49</v>
      </c>
      <c r="CJ82" s="21" t="s">
        <v>49</v>
      </c>
      <c r="CK82" s="21" t="s">
        <v>49</v>
      </c>
      <c r="CL82" s="21">
        <f t="shared" si="258"/>
        <v>0.54495581304879614</v>
      </c>
      <c r="CM82" s="21">
        <v>0</v>
      </c>
      <c r="CN82" s="21">
        <v>0</v>
      </c>
      <c r="CO82" s="21">
        <f t="shared" si="259"/>
        <v>0.54495581304879614</v>
      </c>
      <c r="CP82" s="21">
        <f t="shared" si="260"/>
        <v>0</v>
      </c>
      <c r="CQ82" s="21">
        <f t="shared" si="261"/>
        <v>0.58779822098613665</v>
      </c>
      <c r="CR82" s="21">
        <v>0</v>
      </c>
      <c r="CS82" s="21">
        <v>0</v>
      </c>
      <c r="CT82" s="21">
        <f t="shared" si="262"/>
        <v>0.58779822098613665</v>
      </c>
      <c r="CU82" s="21">
        <f t="shared" si="263"/>
        <v>0</v>
      </c>
      <c r="CV82" s="154"/>
    </row>
    <row r="83" spans="1:100" s="26" customFormat="1">
      <c r="A83" s="58" t="s">
        <v>311</v>
      </c>
      <c r="B83" s="94" t="s">
        <v>162</v>
      </c>
      <c r="C83" s="82" t="s">
        <v>168</v>
      </c>
      <c r="D83" s="76" t="s">
        <v>144</v>
      </c>
      <c r="E83" s="100" t="s">
        <v>171</v>
      </c>
      <c r="F83" s="77" t="s">
        <v>171</v>
      </c>
      <c r="G83" s="77" t="s">
        <v>49</v>
      </c>
      <c r="H83" s="126" t="s">
        <v>49</v>
      </c>
      <c r="I83" s="127" t="s">
        <v>49</v>
      </c>
      <c r="J83" s="127" t="s">
        <v>49</v>
      </c>
      <c r="K83" s="127" t="s">
        <v>49</v>
      </c>
      <c r="L83" s="127" t="s">
        <v>49</v>
      </c>
      <c r="M83" s="127" t="s">
        <v>49</v>
      </c>
      <c r="N83" s="21">
        <v>0</v>
      </c>
      <c r="O83" s="65">
        <f t="shared" si="182"/>
        <v>0.44362535555921223</v>
      </c>
      <c r="P83" s="21">
        <f t="shared" si="183"/>
        <v>0</v>
      </c>
      <c r="Q83" s="21">
        <f t="shared" si="242"/>
        <v>0.44362535555921223</v>
      </c>
      <c r="R83" s="21">
        <f t="shared" si="243"/>
        <v>0.44362535555921223</v>
      </c>
      <c r="S83" s="21">
        <f t="shared" si="244"/>
        <v>0</v>
      </c>
      <c r="T83" s="21">
        <v>0</v>
      </c>
      <c r="U83" s="21">
        <v>0</v>
      </c>
      <c r="V83" s="21">
        <v>0</v>
      </c>
      <c r="W83" s="21">
        <v>0</v>
      </c>
      <c r="X83" s="21">
        <f t="shared" si="245"/>
        <v>0</v>
      </c>
      <c r="Y83" s="21">
        <v>0</v>
      </c>
      <c r="Z83" s="21">
        <v>0</v>
      </c>
      <c r="AA83" s="21">
        <v>0</v>
      </c>
      <c r="AB83" s="21">
        <v>0</v>
      </c>
      <c r="AC83" s="21">
        <f t="shared" si="246"/>
        <v>0</v>
      </c>
      <c r="AD83" s="21">
        <f t="shared" si="247"/>
        <v>0</v>
      </c>
      <c r="AE83" s="21">
        <v>0</v>
      </c>
      <c r="AF83" s="21">
        <v>0</v>
      </c>
      <c r="AG83" s="65">
        <v>0</v>
      </c>
      <c r="AH83" s="65">
        <f t="shared" si="264"/>
        <v>0</v>
      </c>
      <c r="AI83" s="21">
        <f t="shared" si="248"/>
        <v>0</v>
      </c>
      <c r="AJ83" s="21">
        <v>0</v>
      </c>
      <c r="AK83" s="21">
        <v>0</v>
      </c>
      <c r="AL83" s="21">
        <v>0</v>
      </c>
      <c r="AM83" s="21">
        <f t="shared" si="265"/>
        <v>0</v>
      </c>
      <c r="AN83" s="65">
        <f t="shared" si="249"/>
        <v>0.44362535555921223</v>
      </c>
      <c r="AO83" s="65">
        <v>0</v>
      </c>
      <c r="AP83" s="65">
        <v>0</v>
      </c>
      <c r="AQ83" s="65">
        <v>0</v>
      </c>
      <c r="AR83" s="65">
        <v>0.44362535555921223</v>
      </c>
      <c r="AS83" s="21">
        <f t="shared" si="250"/>
        <v>0</v>
      </c>
      <c r="AT83" s="21">
        <v>0</v>
      </c>
      <c r="AU83" s="21">
        <v>0</v>
      </c>
      <c r="AV83" s="21">
        <v>0</v>
      </c>
      <c r="AW83" s="21">
        <f t="shared" si="267"/>
        <v>0</v>
      </c>
      <c r="AX83" s="21">
        <f t="shared" si="251"/>
        <v>0</v>
      </c>
      <c r="AY83" s="21">
        <v>0</v>
      </c>
      <c r="AZ83" s="21">
        <v>0</v>
      </c>
      <c r="BA83" s="65">
        <v>0</v>
      </c>
      <c r="BB83" s="65">
        <f t="shared" si="268"/>
        <v>0</v>
      </c>
      <c r="BC83" s="21">
        <f t="shared" si="252"/>
        <v>0</v>
      </c>
      <c r="BD83" s="21">
        <v>0</v>
      </c>
      <c r="BE83" s="21">
        <v>0</v>
      </c>
      <c r="BF83" s="21">
        <v>0</v>
      </c>
      <c r="BG83" s="21">
        <f t="shared" si="274"/>
        <v>0</v>
      </c>
      <c r="BH83" s="21">
        <f t="shared" si="253"/>
        <v>0</v>
      </c>
      <c r="BI83" s="21">
        <v>0</v>
      </c>
      <c r="BJ83" s="21">
        <v>0</v>
      </c>
      <c r="BK83" s="21">
        <v>0</v>
      </c>
      <c r="BL83" s="21">
        <f t="shared" si="269"/>
        <v>0</v>
      </c>
      <c r="BM83" s="21">
        <f t="shared" si="254"/>
        <v>0</v>
      </c>
      <c r="BN83" s="21">
        <v>0</v>
      </c>
      <c r="BO83" s="21">
        <v>0</v>
      </c>
      <c r="BP83" s="21">
        <v>0</v>
      </c>
      <c r="BQ83" s="21">
        <f t="shared" si="270"/>
        <v>0</v>
      </c>
      <c r="BR83" s="21">
        <f t="shared" si="255"/>
        <v>0</v>
      </c>
      <c r="BS83" s="21">
        <v>0</v>
      </c>
      <c r="BT83" s="21">
        <v>0</v>
      </c>
      <c r="BU83" s="65">
        <v>0</v>
      </c>
      <c r="BV83" s="65">
        <f t="shared" si="271"/>
        <v>0</v>
      </c>
      <c r="BW83" s="21">
        <f t="shared" si="256"/>
        <v>0</v>
      </c>
      <c r="BX83" s="21">
        <v>0</v>
      </c>
      <c r="BY83" s="21">
        <v>0</v>
      </c>
      <c r="BZ83" s="21">
        <v>0</v>
      </c>
      <c r="CA83" s="21">
        <f t="shared" si="272"/>
        <v>0</v>
      </c>
      <c r="CB83" s="21">
        <f t="shared" si="257"/>
        <v>0</v>
      </c>
      <c r="CC83" s="21">
        <v>0</v>
      </c>
      <c r="CD83" s="21">
        <v>0</v>
      </c>
      <c r="CE83" s="21">
        <v>0</v>
      </c>
      <c r="CF83" s="21">
        <f t="shared" si="273"/>
        <v>0</v>
      </c>
      <c r="CG83" s="21" t="s">
        <v>49</v>
      </c>
      <c r="CH83" s="21" t="s">
        <v>49</v>
      </c>
      <c r="CI83" s="21" t="s">
        <v>49</v>
      </c>
      <c r="CJ83" s="21" t="s">
        <v>49</v>
      </c>
      <c r="CK83" s="21" t="s">
        <v>49</v>
      </c>
      <c r="CL83" s="21">
        <f t="shared" si="258"/>
        <v>0.44362535555921223</v>
      </c>
      <c r="CM83" s="21">
        <v>0</v>
      </c>
      <c r="CN83" s="21">
        <v>0</v>
      </c>
      <c r="CO83" s="21">
        <f t="shared" si="259"/>
        <v>0</v>
      </c>
      <c r="CP83" s="21">
        <f t="shared" si="260"/>
        <v>0.44362535555921223</v>
      </c>
      <c r="CQ83" s="21">
        <f t="shared" si="261"/>
        <v>0</v>
      </c>
      <c r="CR83" s="21">
        <v>0</v>
      </c>
      <c r="CS83" s="21">
        <v>0</v>
      </c>
      <c r="CT83" s="21">
        <f t="shared" si="262"/>
        <v>0</v>
      </c>
      <c r="CU83" s="21">
        <f t="shared" si="263"/>
        <v>0</v>
      </c>
      <c r="CV83" s="152" t="s">
        <v>288</v>
      </c>
    </row>
    <row r="84" spans="1:100" s="26" customFormat="1">
      <c r="A84" s="58" t="s">
        <v>311</v>
      </c>
      <c r="B84" s="94" t="s">
        <v>163</v>
      </c>
      <c r="C84" s="82" t="s">
        <v>169</v>
      </c>
      <c r="D84" s="78" t="s">
        <v>144</v>
      </c>
      <c r="E84" s="100" t="s">
        <v>171</v>
      </c>
      <c r="F84" s="77" t="s">
        <v>171</v>
      </c>
      <c r="G84" s="77" t="s">
        <v>49</v>
      </c>
      <c r="H84" s="126" t="s">
        <v>49</v>
      </c>
      <c r="I84" s="127" t="s">
        <v>49</v>
      </c>
      <c r="J84" s="127" t="s">
        <v>49</v>
      </c>
      <c r="K84" s="127" t="s">
        <v>49</v>
      </c>
      <c r="L84" s="127" t="s">
        <v>49</v>
      </c>
      <c r="M84" s="127" t="s">
        <v>49</v>
      </c>
      <c r="N84" s="21">
        <v>0</v>
      </c>
      <c r="O84" s="65">
        <f t="shared" si="182"/>
        <v>0.49826958215243528</v>
      </c>
      <c r="P84" s="21">
        <f t="shared" si="183"/>
        <v>0</v>
      </c>
      <c r="Q84" s="21">
        <f t="shared" si="242"/>
        <v>0.49826958215243528</v>
      </c>
      <c r="R84" s="21">
        <f t="shared" si="243"/>
        <v>0.49826958215243528</v>
      </c>
      <c r="S84" s="21">
        <f t="shared" si="244"/>
        <v>0</v>
      </c>
      <c r="T84" s="21">
        <v>0</v>
      </c>
      <c r="U84" s="21">
        <v>0</v>
      </c>
      <c r="V84" s="21">
        <v>0</v>
      </c>
      <c r="W84" s="21">
        <v>0</v>
      </c>
      <c r="X84" s="21">
        <f t="shared" si="245"/>
        <v>0</v>
      </c>
      <c r="Y84" s="21">
        <v>0</v>
      </c>
      <c r="Z84" s="21">
        <v>0</v>
      </c>
      <c r="AA84" s="21">
        <v>0</v>
      </c>
      <c r="AB84" s="21">
        <v>0</v>
      </c>
      <c r="AC84" s="21">
        <f t="shared" si="246"/>
        <v>0</v>
      </c>
      <c r="AD84" s="21">
        <f t="shared" si="247"/>
        <v>0</v>
      </c>
      <c r="AE84" s="21">
        <v>0</v>
      </c>
      <c r="AF84" s="21">
        <v>0</v>
      </c>
      <c r="AG84" s="65">
        <v>0</v>
      </c>
      <c r="AH84" s="65">
        <f t="shared" si="264"/>
        <v>0</v>
      </c>
      <c r="AI84" s="21">
        <f t="shared" si="248"/>
        <v>0</v>
      </c>
      <c r="AJ84" s="21">
        <v>0</v>
      </c>
      <c r="AK84" s="21">
        <v>0</v>
      </c>
      <c r="AL84" s="21">
        <v>0</v>
      </c>
      <c r="AM84" s="21">
        <f t="shared" si="265"/>
        <v>0</v>
      </c>
      <c r="AN84" s="65">
        <f t="shared" si="249"/>
        <v>0.49826958215243528</v>
      </c>
      <c r="AO84" s="65">
        <v>0</v>
      </c>
      <c r="AP84" s="65">
        <v>0</v>
      </c>
      <c r="AQ84" s="65">
        <v>0</v>
      </c>
      <c r="AR84" s="65">
        <v>0.49826958215243528</v>
      </c>
      <c r="AS84" s="21">
        <f t="shared" si="250"/>
        <v>0</v>
      </c>
      <c r="AT84" s="21">
        <v>0</v>
      </c>
      <c r="AU84" s="21">
        <v>0</v>
      </c>
      <c r="AV84" s="21">
        <v>0</v>
      </c>
      <c r="AW84" s="21">
        <f t="shared" si="267"/>
        <v>0</v>
      </c>
      <c r="AX84" s="21">
        <f t="shared" si="251"/>
        <v>0</v>
      </c>
      <c r="AY84" s="21">
        <v>0</v>
      </c>
      <c r="AZ84" s="21">
        <v>0</v>
      </c>
      <c r="BA84" s="65">
        <v>0</v>
      </c>
      <c r="BB84" s="65">
        <f t="shared" si="268"/>
        <v>0</v>
      </c>
      <c r="BC84" s="21">
        <f t="shared" si="252"/>
        <v>0</v>
      </c>
      <c r="BD84" s="21">
        <v>0</v>
      </c>
      <c r="BE84" s="21">
        <v>0</v>
      </c>
      <c r="BF84" s="21">
        <v>0</v>
      </c>
      <c r="BG84" s="21">
        <f t="shared" si="274"/>
        <v>0</v>
      </c>
      <c r="BH84" s="21">
        <f t="shared" si="253"/>
        <v>0</v>
      </c>
      <c r="BI84" s="21">
        <v>0</v>
      </c>
      <c r="BJ84" s="21">
        <v>0</v>
      </c>
      <c r="BK84" s="21">
        <v>0</v>
      </c>
      <c r="BL84" s="21">
        <f t="shared" si="269"/>
        <v>0</v>
      </c>
      <c r="BM84" s="21">
        <f t="shared" si="254"/>
        <v>0</v>
      </c>
      <c r="BN84" s="21">
        <v>0</v>
      </c>
      <c r="BO84" s="21">
        <v>0</v>
      </c>
      <c r="BP84" s="21">
        <v>0</v>
      </c>
      <c r="BQ84" s="21">
        <f t="shared" si="270"/>
        <v>0</v>
      </c>
      <c r="BR84" s="21">
        <f t="shared" si="255"/>
        <v>0</v>
      </c>
      <c r="BS84" s="21">
        <v>0</v>
      </c>
      <c r="BT84" s="21">
        <v>0</v>
      </c>
      <c r="BU84" s="65">
        <v>0</v>
      </c>
      <c r="BV84" s="65">
        <f t="shared" si="271"/>
        <v>0</v>
      </c>
      <c r="BW84" s="21">
        <f t="shared" si="256"/>
        <v>0</v>
      </c>
      <c r="BX84" s="21">
        <v>0</v>
      </c>
      <c r="BY84" s="21">
        <v>0</v>
      </c>
      <c r="BZ84" s="21">
        <v>0</v>
      </c>
      <c r="CA84" s="21">
        <f t="shared" si="272"/>
        <v>0</v>
      </c>
      <c r="CB84" s="21">
        <f t="shared" si="257"/>
        <v>0</v>
      </c>
      <c r="CC84" s="21">
        <v>0</v>
      </c>
      <c r="CD84" s="21">
        <v>0</v>
      </c>
      <c r="CE84" s="21">
        <v>0</v>
      </c>
      <c r="CF84" s="21">
        <f t="shared" si="273"/>
        <v>0</v>
      </c>
      <c r="CG84" s="21" t="s">
        <v>49</v>
      </c>
      <c r="CH84" s="21" t="s">
        <v>49</v>
      </c>
      <c r="CI84" s="21" t="s">
        <v>49</v>
      </c>
      <c r="CJ84" s="21" t="s">
        <v>49</v>
      </c>
      <c r="CK84" s="21" t="s">
        <v>49</v>
      </c>
      <c r="CL84" s="21">
        <f t="shared" si="258"/>
        <v>0.49826958215243528</v>
      </c>
      <c r="CM84" s="21">
        <v>0</v>
      </c>
      <c r="CN84" s="21">
        <v>0</v>
      </c>
      <c r="CO84" s="21">
        <f t="shared" si="259"/>
        <v>0</v>
      </c>
      <c r="CP84" s="21">
        <f t="shared" si="260"/>
        <v>0.49826958215243528</v>
      </c>
      <c r="CQ84" s="21">
        <f t="shared" si="261"/>
        <v>0</v>
      </c>
      <c r="CR84" s="21">
        <v>0</v>
      </c>
      <c r="CS84" s="21">
        <v>0</v>
      </c>
      <c r="CT84" s="21">
        <f t="shared" si="262"/>
        <v>0</v>
      </c>
      <c r="CU84" s="21">
        <f t="shared" si="263"/>
        <v>0</v>
      </c>
      <c r="CV84" s="154"/>
    </row>
    <row r="85" spans="1:100" s="34" customFormat="1">
      <c r="A85" s="56" t="s">
        <v>311</v>
      </c>
      <c r="B85" s="75" t="s">
        <v>139</v>
      </c>
      <c r="C85" s="75" t="s">
        <v>102</v>
      </c>
      <c r="D85" s="75" t="s">
        <v>144</v>
      </c>
      <c r="E85" s="75">
        <v>2020</v>
      </c>
      <c r="F85" s="75">
        <v>2029</v>
      </c>
      <c r="G85" s="75">
        <v>2029</v>
      </c>
      <c r="H85" s="33" t="s">
        <v>49</v>
      </c>
      <c r="I85" s="33" t="s">
        <v>49</v>
      </c>
      <c r="J85" s="33" t="s">
        <v>49</v>
      </c>
      <c r="K85" s="33" t="s">
        <v>49</v>
      </c>
      <c r="L85" s="33" t="s">
        <v>49</v>
      </c>
      <c r="M85" s="33" t="s">
        <v>49</v>
      </c>
      <c r="N85" s="20">
        <f t="shared" ref="N85:AS85" si="275">SUM(N86:N89)</f>
        <v>0</v>
      </c>
      <c r="O85" s="20">
        <f t="shared" si="275"/>
        <v>3.2501073212661882</v>
      </c>
      <c r="P85" s="20">
        <f t="shared" si="275"/>
        <v>1.8202157277331419</v>
      </c>
      <c r="Q85" s="20">
        <f t="shared" si="275"/>
        <v>3.2501073212661882</v>
      </c>
      <c r="R85" s="20">
        <f t="shared" si="275"/>
        <v>3.2501073212661882</v>
      </c>
      <c r="S85" s="20">
        <f t="shared" si="275"/>
        <v>1.8202157277331419</v>
      </c>
      <c r="T85" s="20">
        <f t="shared" si="275"/>
        <v>0</v>
      </c>
      <c r="U85" s="20">
        <f t="shared" si="275"/>
        <v>0</v>
      </c>
      <c r="V85" s="20">
        <f t="shared" si="275"/>
        <v>0</v>
      </c>
      <c r="W85" s="20">
        <f t="shared" si="275"/>
        <v>0</v>
      </c>
      <c r="X85" s="20">
        <f t="shared" si="275"/>
        <v>0</v>
      </c>
      <c r="Y85" s="20">
        <f t="shared" si="275"/>
        <v>0</v>
      </c>
      <c r="Z85" s="20">
        <f t="shared" si="275"/>
        <v>0</v>
      </c>
      <c r="AA85" s="20">
        <f t="shared" si="275"/>
        <v>0</v>
      </c>
      <c r="AB85" s="20">
        <f t="shared" si="275"/>
        <v>0</v>
      </c>
      <c r="AC85" s="20">
        <f t="shared" si="275"/>
        <v>0</v>
      </c>
      <c r="AD85" s="20">
        <f t="shared" si="275"/>
        <v>0</v>
      </c>
      <c r="AE85" s="20">
        <f t="shared" si="275"/>
        <v>0</v>
      </c>
      <c r="AF85" s="20">
        <f t="shared" si="275"/>
        <v>0</v>
      </c>
      <c r="AG85" s="64">
        <f t="shared" si="275"/>
        <v>0</v>
      </c>
      <c r="AH85" s="64">
        <f t="shared" si="275"/>
        <v>0</v>
      </c>
      <c r="AI85" s="20">
        <f t="shared" si="275"/>
        <v>0</v>
      </c>
      <c r="AJ85" s="20">
        <f t="shared" si="275"/>
        <v>0</v>
      </c>
      <c r="AK85" s="20">
        <f t="shared" si="275"/>
        <v>0</v>
      </c>
      <c r="AL85" s="20">
        <f t="shared" si="275"/>
        <v>0</v>
      </c>
      <c r="AM85" s="20">
        <f t="shared" si="275"/>
        <v>0</v>
      </c>
      <c r="AN85" s="64">
        <f t="shared" si="275"/>
        <v>0.75878868321616622</v>
      </c>
      <c r="AO85" s="64">
        <f t="shared" si="275"/>
        <v>0</v>
      </c>
      <c r="AP85" s="64">
        <f t="shared" si="275"/>
        <v>0</v>
      </c>
      <c r="AQ85" s="64">
        <f t="shared" si="275"/>
        <v>0</v>
      </c>
      <c r="AR85" s="64">
        <f t="shared" si="275"/>
        <v>0.75878868321616622</v>
      </c>
      <c r="AS85" s="20">
        <f t="shared" si="275"/>
        <v>0</v>
      </c>
      <c r="AT85" s="20">
        <f t="shared" ref="AT85:BY85" si="276">SUM(AT86:AT89)</f>
        <v>0</v>
      </c>
      <c r="AU85" s="20">
        <f t="shared" si="276"/>
        <v>0</v>
      </c>
      <c r="AV85" s="20">
        <f t="shared" si="276"/>
        <v>0</v>
      </c>
      <c r="AW85" s="20">
        <f t="shared" si="276"/>
        <v>0</v>
      </c>
      <c r="AX85" s="20">
        <f t="shared" si="276"/>
        <v>0.79354087506255711</v>
      </c>
      <c r="AY85" s="20">
        <f t="shared" si="276"/>
        <v>0</v>
      </c>
      <c r="AZ85" s="20">
        <f t="shared" si="276"/>
        <v>0</v>
      </c>
      <c r="BA85" s="64">
        <f t="shared" si="276"/>
        <v>0.79354087506255711</v>
      </c>
      <c r="BB85" s="64">
        <f t="shared" si="276"/>
        <v>0</v>
      </c>
      <c r="BC85" s="20">
        <f t="shared" si="276"/>
        <v>0.5806886186056518</v>
      </c>
      <c r="BD85" s="20">
        <f t="shared" si="276"/>
        <v>0</v>
      </c>
      <c r="BE85" s="20">
        <f t="shared" si="276"/>
        <v>0</v>
      </c>
      <c r="BF85" s="20">
        <f t="shared" si="276"/>
        <v>0.5806886186056518</v>
      </c>
      <c r="BG85" s="20">
        <f t="shared" si="276"/>
        <v>0</v>
      </c>
      <c r="BH85" s="20">
        <f t="shared" si="276"/>
        <v>0.82988470218875932</v>
      </c>
      <c r="BI85" s="20">
        <f t="shared" si="276"/>
        <v>0</v>
      </c>
      <c r="BJ85" s="20">
        <f t="shared" si="276"/>
        <v>0</v>
      </c>
      <c r="BK85" s="20">
        <f t="shared" si="276"/>
        <v>0.82988470218875932</v>
      </c>
      <c r="BL85" s="20">
        <f t="shared" si="276"/>
        <v>0</v>
      </c>
      <c r="BM85" s="20">
        <f t="shared" si="276"/>
        <v>0.60636027006990945</v>
      </c>
      <c r="BN85" s="20">
        <f t="shared" si="276"/>
        <v>0</v>
      </c>
      <c r="BO85" s="20">
        <f t="shared" si="276"/>
        <v>0</v>
      </c>
      <c r="BP85" s="20">
        <f t="shared" si="276"/>
        <v>0.60636027006990945</v>
      </c>
      <c r="BQ85" s="20">
        <f t="shared" si="276"/>
        <v>0</v>
      </c>
      <c r="BR85" s="20">
        <f t="shared" si="276"/>
        <v>0.86789306079870532</v>
      </c>
      <c r="BS85" s="20">
        <f t="shared" si="276"/>
        <v>0</v>
      </c>
      <c r="BT85" s="20">
        <f t="shared" si="276"/>
        <v>0</v>
      </c>
      <c r="BU85" s="64">
        <f t="shared" si="276"/>
        <v>0</v>
      </c>
      <c r="BV85" s="64">
        <f t="shared" si="276"/>
        <v>0.86789306079870532</v>
      </c>
      <c r="BW85" s="20">
        <f t="shared" si="276"/>
        <v>0.63316683905758064</v>
      </c>
      <c r="BX85" s="20">
        <f t="shared" si="276"/>
        <v>0</v>
      </c>
      <c r="BY85" s="20">
        <f t="shared" si="276"/>
        <v>0</v>
      </c>
      <c r="BZ85" s="20">
        <f t="shared" ref="BZ85:CF85" si="277">SUM(BZ86:BZ89)</f>
        <v>0.63316683905758064</v>
      </c>
      <c r="CA85" s="20">
        <f t="shared" si="277"/>
        <v>0</v>
      </c>
      <c r="CB85" s="20">
        <f t="shared" si="277"/>
        <v>0</v>
      </c>
      <c r="CC85" s="20">
        <f t="shared" si="277"/>
        <v>0</v>
      </c>
      <c r="CD85" s="20">
        <f t="shared" si="277"/>
        <v>0</v>
      </c>
      <c r="CE85" s="20">
        <f t="shared" si="277"/>
        <v>0</v>
      </c>
      <c r="CF85" s="20">
        <f t="shared" si="277"/>
        <v>0</v>
      </c>
      <c r="CG85" s="20" t="s">
        <v>49</v>
      </c>
      <c r="CH85" s="20" t="s">
        <v>49</v>
      </c>
      <c r="CI85" s="20" t="s">
        <v>49</v>
      </c>
      <c r="CJ85" s="20" t="s">
        <v>49</v>
      </c>
      <c r="CK85" s="20" t="s">
        <v>49</v>
      </c>
      <c r="CL85" s="20">
        <f t="shared" ref="CL85:CU85" si="278">SUM(CL86:CL89)</f>
        <v>3.2501073212661882</v>
      </c>
      <c r="CM85" s="20">
        <f t="shared" si="278"/>
        <v>0</v>
      </c>
      <c r="CN85" s="20">
        <f t="shared" si="278"/>
        <v>0</v>
      </c>
      <c r="CO85" s="20">
        <f t="shared" si="278"/>
        <v>1.6234255772513164</v>
      </c>
      <c r="CP85" s="20">
        <f t="shared" si="278"/>
        <v>1.6266817440148715</v>
      </c>
      <c r="CQ85" s="20">
        <f t="shared" si="278"/>
        <v>1.8202157277331419</v>
      </c>
      <c r="CR85" s="20">
        <f t="shared" si="278"/>
        <v>0</v>
      </c>
      <c r="CS85" s="20">
        <f t="shared" si="278"/>
        <v>0</v>
      </c>
      <c r="CT85" s="20">
        <f t="shared" si="278"/>
        <v>1.8202157277331419</v>
      </c>
      <c r="CU85" s="20">
        <f t="shared" si="278"/>
        <v>0</v>
      </c>
      <c r="CV85" s="20" t="s">
        <v>49</v>
      </c>
    </row>
    <row r="86" spans="1:100" s="26" customFormat="1">
      <c r="A86" s="58" t="s">
        <v>311</v>
      </c>
      <c r="B86" s="95" t="s">
        <v>152</v>
      </c>
      <c r="C86" s="83" t="s">
        <v>151</v>
      </c>
      <c r="D86" s="76" t="s">
        <v>144</v>
      </c>
      <c r="E86" s="76" t="s">
        <v>201</v>
      </c>
      <c r="F86" s="77" t="s">
        <v>201</v>
      </c>
      <c r="G86" s="77" t="s">
        <v>201</v>
      </c>
      <c r="H86" s="126" t="s">
        <v>49</v>
      </c>
      <c r="I86" s="127" t="s">
        <v>49</v>
      </c>
      <c r="J86" s="127" t="s">
        <v>49</v>
      </c>
      <c r="K86" s="127" t="s">
        <v>49</v>
      </c>
      <c r="L86" s="127" t="s">
        <v>49</v>
      </c>
      <c r="M86" s="127" t="s">
        <v>49</v>
      </c>
      <c r="N86" s="21">
        <v>0</v>
      </c>
      <c r="O86" s="65">
        <f t="shared" si="182"/>
        <v>0.79354087506255711</v>
      </c>
      <c r="P86" s="21">
        <f t="shared" si="183"/>
        <v>0.5806886186056518</v>
      </c>
      <c r="Q86" s="21">
        <f>T86+AD86+AN86+AX86+BH86+BR86</f>
        <v>0.79354087506255711</v>
      </c>
      <c r="R86" s="21">
        <f t="shared" ref="R86:R89" si="279">Q86-T86</f>
        <v>0.79354087506255711</v>
      </c>
      <c r="S86" s="21">
        <f>AI86+AS86+BC86+BM86+BW86+CB86</f>
        <v>0.5806886186056518</v>
      </c>
      <c r="T86" s="21">
        <f>U86+V86+W86+X86</f>
        <v>0</v>
      </c>
      <c r="U86" s="21">
        <v>0</v>
      </c>
      <c r="V86" s="21">
        <v>0</v>
      </c>
      <c r="W86" s="21">
        <v>0</v>
      </c>
      <c r="X86" s="21">
        <f>W86*20%</f>
        <v>0</v>
      </c>
      <c r="Y86" s="21">
        <f>Z86+AA86+AB86+AC86</f>
        <v>0</v>
      </c>
      <c r="Z86" s="21">
        <v>0</v>
      </c>
      <c r="AA86" s="21">
        <v>0</v>
      </c>
      <c r="AB86" s="21">
        <v>0</v>
      </c>
      <c r="AC86" s="21">
        <f>AB86*20%</f>
        <v>0</v>
      </c>
      <c r="AD86" s="21">
        <f t="shared" ref="AD86:AD89" si="280">AE86+AF86+AG86+AH86</f>
        <v>0</v>
      </c>
      <c r="AE86" s="21">
        <v>0</v>
      </c>
      <c r="AF86" s="21">
        <v>0</v>
      </c>
      <c r="AG86" s="65">
        <v>0</v>
      </c>
      <c r="AH86" s="65">
        <f>AG86*0%</f>
        <v>0</v>
      </c>
      <c r="AI86" s="21">
        <f t="shared" ref="AI86:AI89" si="281">AJ86+AK86+AL86+AM86</f>
        <v>0</v>
      </c>
      <c r="AJ86" s="21">
        <v>0</v>
      </c>
      <c r="AK86" s="21">
        <v>0</v>
      </c>
      <c r="AL86" s="21">
        <v>0</v>
      </c>
      <c r="AM86" s="21">
        <f>AL86*0%</f>
        <v>0</v>
      </c>
      <c r="AN86" s="65">
        <f t="shared" si="249"/>
        <v>0</v>
      </c>
      <c r="AO86" s="65">
        <v>0</v>
      </c>
      <c r="AP86" s="65">
        <v>0</v>
      </c>
      <c r="AQ86" s="65">
        <v>0</v>
      </c>
      <c r="AR86" s="65">
        <f>AQ86*0%</f>
        <v>0</v>
      </c>
      <c r="AS86" s="21">
        <f t="shared" ref="AS86:AS89" si="282">AT86+AU86+AV86+AW86</f>
        <v>0</v>
      </c>
      <c r="AT86" s="21">
        <v>0</v>
      </c>
      <c r="AU86" s="21">
        <v>0</v>
      </c>
      <c r="AV86" s="21">
        <v>0</v>
      </c>
      <c r="AW86" s="21">
        <f>AV86*0%</f>
        <v>0</v>
      </c>
      <c r="AX86" s="21">
        <f t="shared" ref="AX86:AX89" si="283">AY86+AZ86+BA86+BB86</f>
        <v>0.79354087506255711</v>
      </c>
      <c r="AY86" s="21">
        <v>0</v>
      </c>
      <c r="AZ86" s="21">
        <v>0</v>
      </c>
      <c r="BA86" s="65">
        <v>0.79354087506255711</v>
      </c>
      <c r="BB86" s="65">
        <f>BA86*0%</f>
        <v>0</v>
      </c>
      <c r="BC86" s="21">
        <f t="shared" ref="BC86:BC89" si="284">BD86+BE86+BF86+BG86</f>
        <v>0.5806886186056518</v>
      </c>
      <c r="BD86" s="21">
        <v>0</v>
      </c>
      <c r="BE86" s="21">
        <v>0</v>
      </c>
      <c r="BF86" s="21">
        <v>0.5806886186056518</v>
      </c>
      <c r="BG86" s="21">
        <v>0</v>
      </c>
      <c r="BH86" s="21">
        <f t="shared" ref="BH86:BH89" si="285">BI86+BJ86+BK86+BL86</f>
        <v>0</v>
      </c>
      <c r="BI86" s="21">
        <v>0</v>
      </c>
      <c r="BJ86" s="21">
        <v>0</v>
      </c>
      <c r="BK86" s="21">
        <v>0</v>
      </c>
      <c r="BL86" s="21">
        <f>BK86*0%</f>
        <v>0</v>
      </c>
      <c r="BM86" s="21">
        <f t="shared" ref="BM86:BM89" si="286">BN86+BO86+BP86+BQ86</f>
        <v>0</v>
      </c>
      <c r="BN86" s="21">
        <v>0</v>
      </c>
      <c r="BO86" s="21">
        <v>0</v>
      </c>
      <c r="BP86" s="21">
        <v>0</v>
      </c>
      <c r="BQ86" s="21">
        <f>BP86*0%</f>
        <v>0</v>
      </c>
      <c r="BR86" s="21">
        <f t="shared" ref="BR86:BR89" si="287">BS86+BT86+BU86+BV86</f>
        <v>0</v>
      </c>
      <c r="BS86" s="21">
        <v>0</v>
      </c>
      <c r="BT86" s="21">
        <v>0</v>
      </c>
      <c r="BU86" s="65">
        <v>0</v>
      </c>
      <c r="BV86" s="65">
        <f>BU86*0%</f>
        <v>0</v>
      </c>
      <c r="BW86" s="21">
        <f t="shared" si="256"/>
        <v>0</v>
      </c>
      <c r="BX86" s="21">
        <v>0</v>
      </c>
      <c r="BY86" s="21">
        <v>0</v>
      </c>
      <c r="BZ86" s="21">
        <v>0</v>
      </c>
      <c r="CA86" s="21">
        <f>BZ86*0%</f>
        <v>0</v>
      </c>
      <c r="CB86" s="21">
        <f t="shared" si="257"/>
        <v>0</v>
      </c>
      <c r="CC86" s="21">
        <v>0</v>
      </c>
      <c r="CD86" s="21">
        <v>0</v>
      </c>
      <c r="CE86" s="21">
        <v>0</v>
      </c>
      <c r="CF86" s="21">
        <f>CE86*0%</f>
        <v>0</v>
      </c>
      <c r="CG86" s="21" t="s">
        <v>49</v>
      </c>
      <c r="CH86" s="21" t="s">
        <v>49</v>
      </c>
      <c r="CI86" s="21" t="s">
        <v>49</v>
      </c>
      <c r="CJ86" s="21" t="s">
        <v>49</v>
      </c>
      <c r="CK86" s="21" t="s">
        <v>49</v>
      </c>
      <c r="CL86" s="21">
        <f t="shared" ref="CL86:CL89" si="288">CM86+CN86+CO86+CP86</f>
        <v>0.79354087506255711</v>
      </c>
      <c r="CM86" s="21">
        <v>0</v>
      </c>
      <c r="CN86" s="21">
        <v>0</v>
      </c>
      <c r="CO86" s="21">
        <f t="shared" ref="CO86:CP89" si="289">AG86+AQ86+BA86+BK86+BU86+CE86</f>
        <v>0.79354087506255711</v>
      </c>
      <c r="CP86" s="21">
        <f t="shared" si="289"/>
        <v>0</v>
      </c>
      <c r="CQ86" s="21">
        <f t="shared" ref="CQ86:CQ89" si="290">CR86+CS86+CT86+CU86</f>
        <v>0.5806886186056518</v>
      </c>
      <c r="CR86" s="21">
        <v>0</v>
      </c>
      <c r="CS86" s="21">
        <v>0</v>
      </c>
      <c r="CT86" s="21">
        <f t="shared" ref="CT86:CU89" si="291">AL86+AV86+BF86+BP86+BZ86+CE86</f>
        <v>0.5806886186056518</v>
      </c>
      <c r="CU86" s="21">
        <f t="shared" si="291"/>
        <v>0</v>
      </c>
      <c r="CV86" s="21" t="s">
        <v>229</v>
      </c>
    </row>
    <row r="87" spans="1:100" s="26" customFormat="1">
      <c r="A87" s="58" t="s">
        <v>311</v>
      </c>
      <c r="B87" s="96" t="s">
        <v>173</v>
      </c>
      <c r="C87" s="83" t="s">
        <v>174</v>
      </c>
      <c r="D87" s="76" t="s">
        <v>144</v>
      </c>
      <c r="E87" s="76" t="s">
        <v>228</v>
      </c>
      <c r="F87" s="77" t="s">
        <v>228</v>
      </c>
      <c r="G87" s="77" t="s">
        <v>228</v>
      </c>
      <c r="H87" s="126" t="s">
        <v>49</v>
      </c>
      <c r="I87" s="127" t="s">
        <v>49</v>
      </c>
      <c r="J87" s="127" t="s">
        <v>49</v>
      </c>
      <c r="K87" s="127" t="s">
        <v>49</v>
      </c>
      <c r="L87" s="127" t="s">
        <v>49</v>
      </c>
      <c r="M87" s="127" t="s">
        <v>49</v>
      </c>
      <c r="N87" s="21">
        <v>0</v>
      </c>
      <c r="O87" s="65">
        <f t="shared" si="182"/>
        <v>0.86789306079870532</v>
      </c>
      <c r="P87" s="21">
        <f t="shared" si="183"/>
        <v>0.63316683905758064</v>
      </c>
      <c r="Q87" s="21">
        <f>T87+AD87+AN87+AX87+BH87+BR87</f>
        <v>0.86789306079870532</v>
      </c>
      <c r="R87" s="21">
        <f t="shared" si="279"/>
        <v>0.86789306079870532</v>
      </c>
      <c r="S87" s="21">
        <f>AI87+AS87+BC87+BM87+BW87+CB87</f>
        <v>0.63316683905758064</v>
      </c>
      <c r="T87" s="21">
        <f>U87+V87+W87+X87</f>
        <v>0</v>
      </c>
      <c r="U87" s="21">
        <v>0</v>
      </c>
      <c r="V87" s="21">
        <v>0</v>
      </c>
      <c r="W87" s="21">
        <v>0</v>
      </c>
      <c r="X87" s="21">
        <f>W87*20%</f>
        <v>0</v>
      </c>
      <c r="Y87" s="21">
        <f>Z87+AA87+AB87+AC87</f>
        <v>0</v>
      </c>
      <c r="Z87" s="21">
        <v>0</v>
      </c>
      <c r="AA87" s="21">
        <v>0</v>
      </c>
      <c r="AB87" s="21">
        <v>0</v>
      </c>
      <c r="AC87" s="21">
        <f>AB87*20%</f>
        <v>0</v>
      </c>
      <c r="AD87" s="21">
        <f t="shared" si="280"/>
        <v>0</v>
      </c>
      <c r="AE87" s="21">
        <v>0</v>
      </c>
      <c r="AF87" s="21">
        <v>0</v>
      </c>
      <c r="AG87" s="65">
        <v>0</v>
      </c>
      <c r="AH87" s="65">
        <f>AG87*0%</f>
        <v>0</v>
      </c>
      <c r="AI87" s="21">
        <f t="shared" si="281"/>
        <v>0</v>
      </c>
      <c r="AJ87" s="21">
        <v>0</v>
      </c>
      <c r="AK87" s="21">
        <v>0</v>
      </c>
      <c r="AL87" s="21">
        <v>0</v>
      </c>
      <c r="AM87" s="21">
        <f>AL87*0%</f>
        <v>0</v>
      </c>
      <c r="AN87" s="65">
        <f t="shared" si="249"/>
        <v>0</v>
      </c>
      <c r="AO87" s="65">
        <v>0</v>
      </c>
      <c r="AP87" s="65">
        <v>0</v>
      </c>
      <c r="AQ87" s="65">
        <v>0</v>
      </c>
      <c r="AR87" s="65">
        <f>AQ87*0%</f>
        <v>0</v>
      </c>
      <c r="AS87" s="21">
        <f t="shared" si="282"/>
        <v>0</v>
      </c>
      <c r="AT87" s="21">
        <v>0</v>
      </c>
      <c r="AU87" s="21">
        <v>0</v>
      </c>
      <c r="AV87" s="21">
        <v>0</v>
      </c>
      <c r="AW87" s="21">
        <f>AV87*0%</f>
        <v>0</v>
      </c>
      <c r="AX87" s="21">
        <f t="shared" si="283"/>
        <v>0</v>
      </c>
      <c r="AY87" s="21">
        <v>0</v>
      </c>
      <c r="AZ87" s="21">
        <v>0</v>
      </c>
      <c r="BA87" s="65">
        <v>0</v>
      </c>
      <c r="BB87" s="65">
        <f>BA87*0%</f>
        <v>0</v>
      </c>
      <c r="BC87" s="21">
        <f t="shared" si="284"/>
        <v>0</v>
      </c>
      <c r="BD87" s="21">
        <v>0</v>
      </c>
      <c r="BE87" s="21">
        <v>0</v>
      </c>
      <c r="BF87" s="21">
        <v>0</v>
      </c>
      <c r="BG87" s="21">
        <f>BF87*0%</f>
        <v>0</v>
      </c>
      <c r="BH87" s="21">
        <f t="shared" si="285"/>
        <v>0</v>
      </c>
      <c r="BI87" s="21">
        <v>0</v>
      </c>
      <c r="BJ87" s="21">
        <v>0</v>
      </c>
      <c r="BK87" s="21">
        <v>0</v>
      </c>
      <c r="BL87" s="21">
        <f>BK87*0%</f>
        <v>0</v>
      </c>
      <c r="BM87" s="21">
        <f t="shared" si="286"/>
        <v>0</v>
      </c>
      <c r="BN87" s="21">
        <v>0</v>
      </c>
      <c r="BO87" s="21">
        <v>0</v>
      </c>
      <c r="BP87" s="21">
        <v>0</v>
      </c>
      <c r="BQ87" s="21">
        <f>BP87*0%</f>
        <v>0</v>
      </c>
      <c r="BR87" s="21">
        <f t="shared" si="287"/>
        <v>0.86789306079870532</v>
      </c>
      <c r="BS87" s="21">
        <v>0</v>
      </c>
      <c r="BT87" s="21">
        <v>0</v>
      </c>
      <c r="BU87" s="65">
        <v>0</v>
      </c>
      <c r="BV87" s="65">
        <v>0.86789306079870532</v>
      </c>
      <c r="BW87" s="21">
        <f t="shared" si="256"/>
        <v>0.63316683905758064</v>
      </c>
      <c r="BX87" s="21">
        <v>0</v>
      </c>
      <c r="BY87" s="21">
        <v>0</v>
      </c>
      <c r="BZ87" s="21">
        <v>0.63316683905758064</v>
      </c>
      <c r="CA87" s="21">
        <v>0</v>
      </c>
      <c r="CB87" s="21">
        <f t="shared" si="257"/>
        <v>0</v>
      </c>
      <c r="CC87" s="21">
        <v>0</v>
      </c>
      <c r="CD87" s="21">
        <v>0</v>
      </c>
      <c r="CE87" s="21">
        <v>0</v>
      </c>
      <c r="CF87" s="21">
        <f>CE87*0%</f>
        <v>0</v>
      </c>
      <c r="CG87" s="21" t="s">
        <v>49</v>
      </c>
      <c r="CH87" s="21" t="s">
        <v>49</v>
      </c>
      <c r="CI87" s="21" t="s">
        <v>49</v>
      </c>
      <c r="CJ87" s="21" t="s">
        <v>49</v>
      </c>
      <c r="CK87" s="21" t="s">
        <v>49</v>
      </c>
      <c r="CL87" s="21">
        <f t="shared" si="288"/>
        <v>0.86789306079870532</v>
      </c>
      <c r="CM87" s="21">
        <v>0</v>
      </c>
      <c r="CN87" s="21">
        <v>0</v>
      </c>
      <c r="CO87" s="21">
        <f t="shared" si="289"/>
        <v>0</v>
      </c>
      <c r="CP87" s="21">
        <f t="shared" si="289"/>
        <v>0.86789306079870532</v>
      </c>
      <c r="CQ87" s="21">
        <f t="shared" si="290"/>
        <v>0.63316683905758064</v>
      </c>
      <c r="CR87" s="21">
        <v>0</v>
      </c>
      <c r="CS87" s="21">
        <v>0</v>
      </c>
      <c r="CT87" s="21">
        <f t="shared" si="291"/>
        <v>0.63316683905758064</v>
      </c>
      <c r="CU87" s="21">
        <f t="shared" si="291"/>
        <v>0</v>
      </c>
      <c r="CV87" s="129" t="s">
        <v>229</v>
      </c>
    </row>
    <row r="88" spans="1:100" s="26" customFormat="1">
      <c r="A88" s="58" t="s">
        <v>311</v>
      </c>
      <c r="B88" s="96" t="s">
        <v>175</v>
      </c>
      <c r="C88" s="83" t="s">
        <v>176</v>
      </c>
      <c r="D88" s="76" t="s">
        <v>144</v>
      </c>
      <c r="E88" s="76" t="s">
        <v>205</v>
      </c>
      <c r="F88" s="77" t="s">
        <v>205</v>
      </c>
      <c r="G88" s="77" t="s">
        <v>205</v>
      </c>
      <c r="H88" s="126" t="s">
        <v>49</v>
      </c>
      <c r="I88" s="127" t="s">
        <v>49</v>
      </c>
      <c r="J88" s="127" t="s">
        <v>49</v>
      </c>
      <c r="K88" s="127" t="s">
        <v>49</v>
      </c>
      <c r="L88" s="127" t="s">
        <v>49</v>
      </c>
      <c r="M88" s="127" t="s">
        <v>49</v>
      </c>
      <c r="N88" s="21">
        <v>0</v>
      </c>
      <c r="O88" s="65">
        <f t="shared" si="182"/>
        <v>0.82988470218875932</v>
      </c>
      <c r="P88" s="21">
        <f t="shared" si="183"/>
        <v>0.60636027006990945</v>
      </c>
      <c r="Q88" s="21">
        <f>T88+AD88+AN88+AX88+BH88+BR88</f>
        <v>0.82988470218875932</v>
      </c>
      <c r="R88" s="21">
        <f t="shared" si="279"/>
        <v>0.82988470218875932</v>
      </c>
      <c r="S88" s="21">
        <f>AI88+AS88+BC88+BM88+BW88+CB88</f>
        <v>0.60636027006990945</v>
      </c>
      <c r="T88" s="21">
        <f>U88+V88+W88+X88</f>
        <v>0</v>
      </c>
      <c r="U88" s="21">
        <v>0</v>
      </c>
      <c r="V88" s="21">
        <v>0</v>
      </c>
      <c r="W88" s="21">
        <v>0</v>
      </c>
      <c r="X88" s="21">
        <f>W88*20%</f>
        <v>0</v>
      </c>
      <c r="Y88" s="21">
        <f>Z88+AA88+AB88+AC88</f>
        <v>0</v>
      </c>
      <c r="Z88" s="21">
        <v>0</v>
      </c>
      <c r="AA88" s="21">
        <v>0</v>
      </c>
      <c r="AB88" s="21">
        <v>0</v>
      </c>
      <c r="AC88" s="21">
        <f>AB88*20%</f>
        <v>0</v>
      </c>
      <c r="AD88" s="21">
        <f t="shared" si="280"/>
        <v>0</v>
      </c>
      <c r="AE88" s="21">
        <v>0</v>
      </c>
      <c r="AF88" s="21">
        <v>0</v>
      </c>
      <c r="AG88" s="65">
        <v>0</v>
      </c>
      <c r="AH88" s="65">
        <f>AG88*0%</f>
        <v>0</v>
      </c>
      <c r="AI88" s="21">
        <f t="shared" si="281"/>
        <v>0</v>
      </c>
      <c r="AJ88" s="21">
        <v>0</v>
      </c>
      <c r="AK88" s="21">
        <v>0</v>
      </c>
      <c r="AL88" s="21">
        <v>0</v>
      </c>
      <c r="AM88" s="21">
        <f>AL88*0%</f>
        <v>0</v>
      </c>
      <c r="AN88" s="65">
        <f t="shared" si="249"/>
        <v>0</v>
      </c>
      <c r="AO88" s="65">
        <v>0</v>
      </c>
      <c r="AP88" s="65">
        <v>0</v>
      </c>
      <c r="AQ88" s="65">
        <v>0</v>
      </c>
      <c r="AR88" s="65">
        <f>AQ88*0%</f>
        <v>0</v>
      </c>
      <c r="AS88" s="21">
        <f t="shared" si="282"/>
        <v>0</v>
      </c>
      <c r="AT88" s="21">
        <v>0</v>
      </c>
      <c r="AU88" s="21">
        <v>0</v>
      </c>
      <c r="AV88" s="21">
        <v>0</v>
      </c>
      <c r="AW88" s="21">
        <f>AV88*0%</f>
        <v>0</v>
      </c>
      <c r="AX88" s="21">
        <f t="shared" si="283"/>
        <v>0</v>
      </c>
      <c r="AY88" s="21">
        <v>0</v>
      </c>
      <c r="AZ88" s="21">
        <v>0</v>
      </c>
      <c r="BA88" s="65">
        <v>0</v>
      </c>
      <c r="BB88" s="65">
        <f>BA88*0%</f>
        <v>0</v>
      </c>
      <c r="BC88" s="21">
        <f t="shared" si="284"/>
        <v>0</v>
      </c>
      <c r="BD88" s="21">
        <v>0</v>
      </c>
      <c r="BE88" s="21">
        <v>0</v>
      </c>
      <c r="BF88" s="21">
        <v>0</v>
      </c>
      <c r="BG88" s="21">
        <f>BF88*0%</f>
        <v>0</v>
      </c>
      <c r="BH88" s="21">
        <f t="shared" si="285"/>
        <v>0.82988470218875932</v>
      </c>
      <c r="BI88" s="21">
        <v>0</v>
      </c>
      <c r="BJ88" s="21">
        <v>0</v>
      </c>
      <c r="BK88" s="21">
        <v>0.82988470218875932</v>
      </c>
      <c r="BL88" s="21">
        <f>BK88*0%</f>
        <v>0</v>
      </c>
      <c r="BM88" s="21">
        <f t="shared" si="286"/>
        <v>0.60636027006990945</v>
      </c>
      <c r="BN88" s="21">
        <v>0</v>
      </c>
      <c r="BO88" s="21">
        <v>0</v>
      </c>
      <c r="BP88" s="21">
        <v>0.60636027006990945</v>
      </c>
      <c r="BQ88" s="21">
        <v>0</v>
      </c>
      <c r="BR88" s="21">
        <f t="shared" si="287"/>
        <v>0</v>
      </c>
      <c r="BS88" s="21">
        <v>0</v>
      </c>
      <c r="BT88" s="21">
        <v>0</v>
      </c>
      <c r="BU88" s="65">
        <v>0</v>
      </c>
      <c r="BV88" s="65">
        <f>BU88*0%</f>
        <v>0</v>
      </c>
      <c r="BW88" s="21">
        <f t="shared" si="256"/>
        <v>0</v>
      </c>
      <c r="BX88" s="21">
        <v>0</v>
      </c>
      <c r="BY88" s="21">
        <v>0</v>
      </c>
      <c r="BZ88" s="21">
        <v>0</v>
      </c>
      <c r="CA88" s="21">
        <f>BZ88*0%</f>
        <v>0</v>
      </c>
      <c r="CB88" s="21">
        <f t="shared" si="257"/>
        <v>0</v>
      </c>
      <c r="CC88" s="21">
        <v>0</v>
      </c>
      <c r="CD88" s="21">
        <v>0</v>
      </c>
      <c r="CE88" s="21">
        <v>0</v>
      </c>
      <c r="CF88" s="21">
        <f>CE88*0%</f>
        <v>0</v>
      </c>
      <c r="CG88" s="21" t="s">
        <v>49</v>
      </c>
      <c r="CH88" s="21" t="s">
        <v>49</v>
      </c>
      <c r="CI88" s="21" t="s">
        <v>49</v>
      </c>
      <c r="CJ88" s="21" t="s">
        <v>49</v>
      </c>
      <c r="CK88" s="21" t="s">
        <v>49</v>
      </c>
      <c r="CL88" s="21">
        <f t="shared" si="288"/>
        <v>0.82988470218875932</v>
      </c>
      <c r="CM88" s="21">
        <v>0</v>
      </c>
      <c r="CN88" s="21">
        <v>0</v>
      </c>
      <c r="CO88" s="21">
        <f t="shared" si="289"/>
        <v>0.82988470218875932</v>
      </c>
      <c r="CP88" s="21">
        <f t="shared" si="289"/>
        <v>0</v>
      </c>
      <c r="CQ88" s="21">
        <f t="shared" si="290"/>
        <v>0.60636027006990945</v>
      </c>
      <c r="CR88" s="21">
        <v>0</v>
      </c>
      <c r="CS88" s="21">
        <v>0</v>
      </c>
      <c r="CT88" s="21">
        <f t="shared" si="291"/>
        <v>0.60636027006990945</v>
      </c>
      <c r="CU88" s="21">
        <f t="shared" si="291"/>
        <v>0</v>
      </c>
      <c r="CV88" s="21" t="s">
        <v>229</v>
      </c>
    </row>
    <row r="89" spans="1:100" s="26" customFormat="1">
      <c r="A89" s="58" t="s">
        <v>311</v>
      </c>
      <c r="B89" s="96" t="s">
        <v>177</v>
      </c>
      <c r="C89" s="83" t="s">
        <v>178</v>
      </c>
      <c r="D89" s="76" t="s">
        <v>144</v>
      </c>
      <c r="E89" s="76" t="s">
        <v>171</v>
      </c>
      <c r="F89" s="77" t="s">
        <v>171</v>
      </c>
      <c r="G89" s="77" t="s">
        <v>49</v>
      </c>
      <c r="H89" s="126" t="s">
        <v>49</v>
      </c>
      <c r="I89" s="127" t="s">
        <v>49</v>
      </c>
      <c r="J89" s="127" t="s">
        <v>49</v>
      </c>
      <c r="K89" s="127" t="s">
        <v>49</v>
      </c>
      <c r="L89" s="127" t="s">
        <v>49</v>
      </c>
      <c r="M89" s="127" t="s">
        <v>49</v>
      </c>
      <c r="N89" s="21">
        <v>0</v>
      </c>
      <c r="O89" s="65">
        <f t="shared" si="182"/>
        <v>0.75878868321616622</v>
      </c>
      <c r="P89" s="21">
        <f t="shared" si="183"/>
        <v>0</v>
      </c>
      <c r="Q89" s="21">
        <f>T89+AD89+AN89+AX89+BH89+BR89</f>
        <v>0.75878868321616622</v>
      </c>
      <c r="R89" s="21">
        <f t="shared" si="279"/>
        <v>0.75878868321616622</v>
      </c>
      <c r="S89" s="21">
        <f>AI89+AS89+BC89+BM89+BW89+CB89</f>
        <v>0</v>
      </c>
      <c r="T89" s="21">
        <f>U89+V89+W89+X89</f>
        <v>0</v>
      </c>
      <c r="U89" s="21">
        <v>0</v>
      </c>
      <c r="V89" s="21">
        <v>0</v>
      </c>
      <c r="W89" s="21">
        <v>0</v>
      </c>
      <c r="X89" s="21">
        <f>W89*20%</f>
        <v>0</v>
      </c>
      <c r="Y89" s="21">
        <f>Z89+AA89+AB89+AC89</f>
        <v>0</v>
      </c>
      <c r="Z89" s="21">
        <v>0</v>
      </c>
      <c r="AA89" s="21">
        <v>0</v>
      </c>
      <c r="AB89" s="21">
        <v>0</v>
      </c>
      <c r="AC89" s="21">
        <f>AB89*20%</f>
        <v>0</v>
      </c>
      <c r="AD89" s="21">
        <f t="shared" si="280"/>
        <v>0</v>
      </c>
      <c r="AE89" s="21">
        <v>0</v>
      </c>
      <c r="AF89" s="21">
        <v>0</v>
      </c>
      <c r="AG89" s="65">
        <v>0</v>
      </c>
      <c r="AH89" s="65">
        <f>AG89*0%</f>
        <v>0</v>
      </c>
      <c r="AI89" s="21">
        <f t="shared" si="281"/>
        <v>0</v>
      </c>
      <c r="AJ89" s="21">
        <v>0</v>
      </c>
      <c r="AK89" s="21">
        <v>0</v>
      </c>
      <c r="AL89" s="21">
        <v>0</v>
      </c>
      <c r="AM89" s="21">
        <f>AL89*0%</f>
        <v>0</v>
      </c>
      <c r="AN89" s="65">
        <f t="shared" si="249"/>
        <v>0.75878868321616622</v>
      </c>
      <c r="AO89" s="65">
        <v>0</v>
      </c>
      <c r="AP89" s="65">
        <v>0</v>
      </c>
      <c r="AQ89" s="65">
        <v>0</v>
      </c>
      <c r="AR89" s="65">
        <v>0.75878868321616622</v>
      </c>
      <c r="AS89" s="21">
        <f t="shared" si="282"/>
        <v>0</v>
      </c>
      <c r="AT89" s="21">
        <v>0</v>
      </c>
      <c r="AU89" s="21">
        <v>0</v>
      </c>
      <c r="AV89" s="21">
        <v>0</v>
      </c>
      <c r="AW89" s="21">
        <f>AV89*0%</f>
        <v>0</v>
      </c>
      <c r="AX89" s="21">
        <f t="shared" si="283"/>
        <v>0</v>
      </c>
      <c r="AY89" s="21">
        <v>0</v>
      </c>
      <c r="AZ89" s="21">
        <v>0</v>
      </c>
      <c r="BA89" s="65">
        <v>0</v>
      </c>
      <c r="BB89" s="65">
        <f>BA89*0%</f>
        <v>0</v>
      </c>
      <c r="BC89" s="21">
        <f t="shared" si="284"/>
        <v>0</v>
      </c>
      <c r="BD89" s="21">
        <v>0</v>
      </c>
      <c r="BE89" s="21">
        <v>0</v>
      </c>
      <c r="BF89" s="21">
        <v>0</v>
      </c>
      <c r="BG89" s="21">
        <f>BF89*0%</f>
        <v>0</v>
      </c>
      <c r="BH89" s="21">
        <f t="shared" si="285"/>
        <v>0</v>
      </c>
      <c r="BI89" s="21">
        <v>0</v>
      </c>
      <c r="BJ89" s="21">
        <v>0</v>
      </c>
      <c r="BK89" s="21">
        <v>0</v>
      </c>
      <c r="BL89" s="21">
        <f>BK89*0%</f>
        <v>0</v>
      </c>
      <c r="BM89" s="21">
        <f t="shared" si="286"/>
        <v>0</v>
      </c>
      <c r="BN89" s="21">
        <v>0</v>
      </c>
      <c r="BO89" s="21">
        <v>0</v>
      </c>
      <c r="BP89" s="21">
        <v>0</v>
      </c>
      <c r="BQ89" s="21">
        <f>BP89*0%</f>
        <v>0</v>
      </c>
      <c r="BR89" s="21">
        <f t="shared" si="287"/>
        <v>0</v>
      </c>
      <c r="BS89" s="21">
        <v>0</v>
      </c>
      <c r="BT89" s="21">
        <v>0</v>
      </c>
      <c r="BU89" s="65">
        <v>0</v>
      </c>
      <c r="BV89" s="65">
        <f>BU89*0%</f>
        <v>0</v>
      </c>
      <c r="BW89" s="21">
        <f t="shared" si="256"/>
        <v>0</v>
      </c>
      <c r="BX89" s="21">
        <v>0</v>
      </c>
      <c r="BY89" s="21">
        <v>0</v>
      </c>
      <c r="BZ89" s="21">
        <v>0</v>
      </c>
      <c r="CA89" s="21">
        <f>BZ89*0%</f>
        <v>0</v>
      </c>
      <c r="CB89" s="21">
        <f t="shared" si="257"/>
        <v>0</v>
      </c>
      <c r="CC89" s="21">
        <v>0</v>
      </c>
      <c r="CD89" s="21">
        <v>0</v>
      </c>
      <c r="CE89" s="21">
        <v>0</v>
      </c>
      <c r="CF89" s="21">
        <f>CE89*0%</f>
        <v>0</v>
      </c>
      <c r="CG89" s="21" t="s">
        <v>49</v>
      </c>
      <c r="CH89" s="21" t="s">
        <v>49</v>
      </c>
      <c r="CI89" s="21" t="s">
        <v>49</v>
      </c>
      <c r="CJ89" s="21" t="s">
        <v>49</v>
      </c>
      <c r="CK89" s="21" t="s">
        <v>49</v>
      </c>
      <c r="CL89" s="21">
        <f t="shared" si="288"/>
        <v>0.75878868321616622</v>
      </c>
      <c r="CM89" s="21">
        <v>0</v>
      </c>
      <c r="CN89" s="21">
        <v>0</v>
      </c>
      <c r="CO89" s="21">
        <f t="shared" si="289"/>
        <v>0</v>
      </c>
      <c r="CP89" s="21">
        <f t="shared" si="289"/>
        <v>0.75878868321616622</v>
      </c>
      <c r="CQ89" s="21">
        <f t="shared" si="290"/>
        <v>0</v>
      </c>
      <c r="CR89" s="21">
        <v>0</v>
      </c>
      <c r="CS89" s="21">
        <v>0</v>
      </c>
      <c r="CT89" s="21">
        <f t="shared" si="291"/>
        <v>0</v>
      </c>
      <c r="CU89" s="21">
        <f t="shared" si="291"/>
        <v>0</v>
      </c>
      <c r="CV89" s="21" t="s">
        <v>288</v>
      </c>
    </row>
    <row r="90" spans="1:100" s="34" customFormat="1">
      <c r="A90" s="56" t="s">
        <v>311</v>
      </c>
      <c r="B90" s="97" t="s">
        <v>146</v>
      </c>
      <c r="C90" s="84" t="s">
        <v>102</v>
      </c>
      <c r="D90" s="75" t="s">
        <v>48</v>
      </c>
      <c r="E90" s="75" t="s">
        <v>172</v>
      </c>
      <c r="F90" s="75">
        <v>2029</v>
      </c>
      <c r="G90" s="75">
        <v>2029</v>
      </c>
      <c r="H90" s="33" t="s">
        <v>49</v>
      </c>
      <c r="I90" s="33" t="s">
        <v>49</v>
      </c>
      <c r="J90" s="33" t="s">
        <v>49</v>
      </c>
      <c r="K90" s="33" t="s">
        <v>49</v>
      </c>
      <c r="L90" s="33" t="s">
        <v>49</v>
      </c>
      <c r="M90" s="33" t="s">
        <v>49</v>
      </c>
      <c r="N90" s="20">
        <f t="shared" ref="N90:AS90" si="292">SUM(N91:N94)</f>
        <v>0</v>
      </c>
      <c r="O90" s="20">
        <f t="shared" si="292"/>
        <v>2.6659683468462143</v>
      </c>
      <c r="P90" s="20">
        <f t="shared" si="292"/>
        <v>1.5527554575356188</v>
      </c>
      <c r="Q90" s="20">
        <f t="shared" si="292"/>
        <v>2.6659683468462143</v>
      </c>
      <c r="R90" s="20">
        <f t="shared" si="292"/>
        <v>2.6659683468462143</v>
      </c>
      <c r="S90" s="20">
        <f t="shared" si="292"/>
        <v>1.5527554575356188</v>
      </c>
      <c r="T90" s="20">
        <f t="shared" si="292"/>
        <v>0</v>
      </c>
      <c r="U90" s="20">
        <f t="shared" si="292"/>
        <v>0</v>
      </c>
      <c r="V90" s="20">
        <f t="shared" si="292"/>
        <v>0</v>
      </c>
      <c r="W90" s="20">
        <f t="shared" si="292"/>
        <v>0</v>
      </c>
      <c r="X90" s="20">
        <f t="shared" si="292"/>
        <v>0</v>
      </c>
      <c r="Y90" s="20">
        <f t="shared" si="292"/>
        <v>0</v>
      </c>
      <c r="Z90" s="20">
        <f t="shared" si="292"/>
        <v>0</v>
      </c>
      <c r="AA90" s="20">
        <f t="shared" si="292"/>
        <v>0</v>
      </c>
      <c r="AB90" s="20">
        <f t="shared" si="292"/>
        <v>0</v>
      </c>
      <c r="AC90" s="20">
        <f t="shared" si="292"/>
        <v>0</v>
      </c>
      <c r="AD90" s="20">
        <f t="shared" si="292"/>
        <v>0</v>
      </c>
      <c r="AE90" s="20">
        <f t="shared" si="292"/>
        <v>0</v>
      </c>
      <c r="AF90" s="20">
        <f t="shared" si="292"/>
        <v>0</v>
      </c>
      <c r="AG90" s="64">
        <f t="shared" si="292"/>
        <v>0</v>
      </c>
      <c r="AH90" s="64">
        <f t="shared" si="292"/>
        <v>0</v>
      </c>
      <c r="AI90" s="20">
        <f t="shared" si="292"/>
        <v>0</v>
      </c>
      <c r="AJ90" s="20">
        <f t="shared" si="292"/>
        <v>0</v>
      </c>
      <c r="AK90" s="20">
        <f t="shared" si="292"/>
        <v>0</v>
      </c>
      <c r="AL90" s="20">
        <f t="shared" si="292"/>
        <v>0</v>
      </c>
      <c r="AM90" s="20">
        <f t="shared" si="292"/>
        <v>0</v>
      </c>
      <c r="AN90" s="64">
        <f t="shared" si="292"/>
        <v>0.62241225025496316</v>
      </c>
      <c r="AO90" s="64">
        <f t="shared" si="292"/>
        <v>0</v>
      </c>
      <c r="AP90" s="64">
        <f t="shared" si="292"/>
        <v>0</v>
      </c>
      <c r="AQ90" s="64">
        <f t="shared" si="292"/>
        <v>0</v>
      </c>
      <c r="AR90" s="64">
        <f t="shared" si="292"/>
        <v>0.62241225025496316</v>
      </c>
      <c r="AS90" s="20">
        <f t="shared" si="292"/>
        <v>0</v>
      </c>
      <c r="AT90" s="20">
        <f t="shared" ref="AT90:BY90" si="293">SUM(AT91:AT94)</f>
        <v>0</v>
      </c>
      <c r="AU90" s="20">
        <f t="shared" si="293"/>
        <v>0</v>
      </c>
      <c r="AV90" s="20">
        <f t="shared" si="293"/>
        <v>0</v>
      </c>
      <c r="AW90" s="20">
        <f t="shared" si="293"/>
        <v>0</v>
      </c>
      <c r="AX90" s="20">
        <f t="shared" si="293"/>
        <v>0.65091846075447102</v>
      </c>
      <c r="AY90" s="20">
        <f t="shared" si="293"/>
        <v>0</v>
      </c>
      <c r="AZ90" s="20">
        <f t="shared" si="293"/>
        <v>0</v>
      </c>
      <c r="BA90" s="64">
        <f t="shared" si="293"/>
        <v>0.65091846075447102</v>
      </c>
      <c r="BB90" s="64">
        <f t="shared" si="293"/>
        <v>0</v>
      </c>
      <c r="BC90" s="20">
        <f t="shared" si="293"/>
        <v>0.49536294403502534</v>
      </c>
      <c r="BD90" s="20">
        <f t="shared" si="293"/>
        <v>0</v>
      </c>
      <c r="BE90" s="20">
        <f t="shared" si="293"/>
        <v>0</v>
      </c>
      <c r="BF90" s="20">
        <f t="shared" si="293"/>
        <v>0.49536294403502534</v>
      </c>
      <c r="BG90" s="20">
        <f t="shared" si="293"/>
        <v>0</v>
      </c>
      <c r="BH90" s="20">
        <f t="shared" si="293"/>
        <v>0.6807302433032264</v>
      </c>
      <c r="BI90" s="20">
        <f t="shared" si="293"/>
        <v>0</v>
      </c>
      <c r="BJ90" s="20">
        <f t="shared" si="293"/>
        <v>0</v>
      </c>
      <c r="BK90" s="20">
        <f t="shared" si="293"/>
        <v>0.6807302433032264</v>
      </c>
      <c r="BL90" s="20">
        <f t="shared" si="293"/>
        <v>0</v>
      </c>
      <c r="BM90" s="20">
        <f t="shared" si="293"/>
        <v>0.51726243446780029</v>
      </c>
      <c r="BN90" s="20">
        <f t="shared" si="293"/>
        <v>0</v>
      </c>
      <c r="BO90" s="20">
        <f t="shared" si="293"/>
        <v>0</v>
      </c>
      <c r="BP90" s="20">
        <f t="shared" si="293"/>
        <v>0.51726243446780029</v>
      </c>
      <c r="BQ90" s="20">
        <f t="shared" si="293"/>
        <v>0</v>
      </c>
      <c r="BR90" s="20">
        <f t="shared" si="293"/>
        <v>0.71190739253355384</v>
      </c>
      <c r="BS90" s="20">
        <f t="shared" si="293"/>
        <v>0</v>
      </c>
      <c r="BT90" s="20">
        <f t="shared" si="293"/>
        <v>0</v>
      </c>
      <c r="BU90" s="64">
        <f t="shared" si="293"/>
        <v>0</v>
      </c>
      <c r="BV90" s="64">
        <f t="shared" si="293"/>
        <v>0.71190739253355384</v>
      </c>
      <c r="BW90" s="20">
        <f t="shared" si="293"/>
        <v>0.5401300790327932</v>
      </c>
      <c r="BX90" s="20">
        <f t="shared" si="293"/>
        <v>0</v>
      </c>
      <c r="BY90" s="20">
        <f t="shared" si="293"/>
        <v>0</v>
      </c>
      <c r="BZ90" s="20">
        <f t="shared" ref="BZ90:CF90" si="294">SUM(BZ91:BZ94)</f>
        <v>0.5401300790327932</v>
      </c>
      <c r="CA90" s="20">
        <f t="shared" si="294"/>
        <v>0</v>
      </c>
      <c r="CB90" s="20">
        <f t="shared" si="294"/>
        <v>0</v>
      </c>
      <c r="CC90" s="20">
        <f t="shared" si="294"/>
        <v>0</v>
      </c>
      <c r="CD90" s="20">
        <f t="shared" si="294"/>
        <v>0</v>
      </c>
      <c r="CE90" s="20">
        <f t="shared" si="294"/>
        <v>0</v>
      </c>
      <c r="CF90" s="20">
        <f t="shared" si="294"/>
        <v>0</v>
      </c>
      <c r="CG90" s="20" t="s">
        <v>49</v>
      </c>
      <c r="CH90" s="20" t="s">
        <v>49</v>
      </c>
      <c r="CI90" s="20" t="s">
        <v>49</v>
      </c>
      <c r="CJ90" s="20" t="s">
        <v>49</v>
      </c>
      <c r="CK90" s="20" t="s">
        <v>49</v>
      </c>
      <c r="CL90" s="20">
        <f t="shared" ref="CL90:CU90" si="295">SUM(CL91:CL94)</f>
        <v>2.6659683468462143</v>
      </c>
      <c r="CM90" s="20">
        <f t="shared" si="295"/>
        <v>0</v>
      </c>
      <c r="CN90" s="20">
        <f t="shared" si="295"/>
        <v>0</v>
      </c>
      <c r="CO90" s="20">
        <f t="shared" si="295"/>
        <v>1.3316487040576974</v>
      </c>
      <c r="CP90" s="20">
        <f t="shared" si="295"/>
        <v>1.3343196427885169</v>
      </c>
      <c r="CQ90" s="20">
        <f t="shared" si="295"/>
        <v>1.5527554575356188</v>
      </c>
      <c r="CR90" s="20">
        <f t="shared" si="295"/>
        <v>0</v>
      </c>
      <c r="CS90" s="20">
        <f t="shared" si="295"/>
        <v>0</v>
      </c>
      <c r="CT90" s="20">
        <f t="shared" si="295"/>
        <v>1.5527554575356188</v>
      </c>
      <c r="CU90" s="20">
        <f t="shared" si="295"/>
        <v>0</v>
      </c>
      <c r="CV90" s="20" t="s">
        <v>49</v>
      </c>
    </row>
    <row r="91" spans="1:100" s="26" customFormat="1">
      <c r="A91" s="57" t="s">
        <v>311</v>
      </c>
      <c r="B91" s="93" t="s">
        <v>153</v>
      </c>
      <c r="C91" s="85" t="s">
        <v>154</v>
      </c>
      <c r="D91" s="76" t="s">
        <v>144</v>
      </c>
      <c r="E91" s="76" t="s">
        <v>201</v>
      </c>
      <c r="F91" s="79" t="s">
        <v>201</v>
      </c>
      <c r="G91" s="79" t="s">
        <v>201</v>
      </c>
      <c r="H91" s="126" t="s">
        <v>49</v>
      </c>
      <c r="I91" s="127" t="s">
        <v>49</v>
      </c>
      <c r="J91" s="127" t="s">
        <v>49</v>
      </c>
      <c r="K91" s="127" t="s">
        <v>49</v>
      </c>
      <c r="L91" s="127" t="s">
        <v>49</v>
      </c>
      <c r="M91" s="127" t="s">
        <v>49</v>
      </c>
      <c r="N91" s="21">
        <v>0</v>
      </c>
      <c r="O91" s="65">
        <f t="shared" si="182"/>
        <v>0.65091846075447102</v>
      </c>
      <c r="P91" s="21">
        <f t="shared" si="183"/>
        <v>0.49536294403502534</v>
      </c>
      <c r="Q91" s="21">
        <f>T91+AD91+AN91+AX91+BH91+BR91</f>
        <v>0.65091846075447102</v>
      </c>
      <c r="R91" s="21">
        <f t="shared" ref="R91:R94" si="296">Q91-T91</f>
        <v>0.65091846075447102</v>
      </c>
      <c r="S91" s="21">
        <f>AI91+AS91+BC91+BM91+BW91+CB91</f>
        <v>0.49536294403502534</v>
      </c>
      <c r="T91" s="21">
        <f>U91+V91+W91+X91</f>
        <v>0</v>
      </c>
      <c r="U91" s="21">
        <v>0</v>
      </c>
      <c r="V91" s="21">
        <v>0</v>
      </c>
      <c r="W91" s="21">
        <v>0</v>
      </c>
      <c r="X91" s="21">
        <f>W91*20%</f>
        <v>0</v>
      </c>
      <c r="Y91" s="21">
        <f>Z91+AA91+AB91+AC91</f>
        <v>0</v>
      </c>
      <c r="Z91" s="21">
        <v>0</v>
      </c>
      <c r="AA91" s="21">
        <v>0</v>
      </c>
      <c r="AB91" s="21">
        <v>0</v>
      </c>
      <c r="AC91" s="21">
        <f>AB91*20%</f>
        <v>0</v>
      </c>
      <c r="AD91" s="21">
        <f t="shared" ref="AD91:AD94" si="297">AE91+AF91+AG91+AH91</f>
        <v>0</v>
      </c>
      <c r="AE91" s="21">
        <v>0</v>
      </c>
      <c r="AF91" s="21">
        <v>0</v>
      </c>
      <c r="AG91" s="65">
        <v>0</v>
      </c>
      <c r="AH91" s="65">
        <f>AG91*0%</f>
        <v>0</v>
      </c>
      <c r="AI91" s="21">
        <f t="shared" ref="AI91:AI94" si="298">AJ91+AK91+AL91+AM91</f>
        <v>0</v>
      </c>
      <c r="AJ91" s="21">
        <v>0</v>
      </c>
      <c r="AK91" s="21">
        <v>0</v>
      </c>
      <c r="AL91" s="21">
        <v>0</v>
      </c>
      <c r="AM91" s="21">
        <f>AL91*0%</f>
        <v>0</v>
      </c>
      <c r="AN91" s="65">
        <f t="shared" si="249"/>
        <v>0</v>
      </c>
      <c r="AO91" s="65">
        <v>0</v>
      </c>
      <c r="AP91" s="65">
        <v>0</v>
      </c>
      <c r="AQ91" s="65">
        <v>0</v>
      </c>
      <c r="AR91" s="65">
        <f>AQ91*0%</f>
        <v>0</v>
      </c>
      <c r="AS91" s="21">
        <f t="shared" ref="AS91:AS94" si="299">AT91+AU91+AV91+AW91</f>
        <v>0</v>
      </c>
      <c r="AT91" s="21">
        <v>0</v>
      </c>
      <c r="AU91" s="21">
        <v>0</v>
      </c>
      <c r="AV91" s="21">
        <v>0</v>
      </c>
      <c r="AW91" s="21">
        <f>AV91*0%</f>
        <v>0</v>
      </c>
      <c r="AX91" s="21">
        <f t="shared" ref="AX91:AX94" si="300">AY91+AZ91+BA91+BB91</f>
        <v>0.65091846075447102</v>
      </c>
      <c r="AY91" s="21">
        <v>0</v>
      </c>
      <c r="AZ91" s="21">
        <v>0</v>
      </c>
      <c r="BA91" s="65">
        <v>0.65091846075447102</v>
      </c>
      <c r="BB91" s="65">
        <f>BA91*0%</f>
        <v>0</v>
      </c>
      <c r="BC91" s="21">
        <f t="shared" ref="BC91:BC94" si="301">BD91+BE91+BF91+BG91</f>
        <v>0.49536294403502534</v>
      </c>
      <c r="BD91" s="21">
        <v>0</v>
      </c>
      <c r="BE91" s="21">
        <v>0</v>
      </c>
      <c r="BF91" s="21">
        <v>0.49536294403502534</v>
      </c>
      <c r="BG91" s="21">
        <v>0</v>
      </c>
      <c r="BH91" s="21">
        <f t="shared" ref="BH91:BH94" si="302">BI91+BJ91+BK91+BL91</f>
        <v>0</v>
      </c>
      <c r="BI91" s="21">
        <v>0</v>
      </c>
      <c r="BJ91" s="21">
        <v>0</v>
      </c>
      <c r="BK91" s="21">
        <v>0</v>
      </c>
      <c r="BL91" s="21">
        <f>BK91*0%</f>
        <v>0</v>
      </c>
      <c r="BM91" s="21">
        <f t="shared" ref="BM91:BM94" si="303">BN91+BO91+BP91+BQ91</f>
        <v>0</v>
      </c>
      <c r="BN91" s="21">
        <v>0</v>
      </c>
      <c r="BO91" s="21">
        <v>0</v>
      </c>
      <c r="BP91" s="21">
        <v>0</v>
      </c>
      <c r="BQ91" s="21">
        <f>BP91*0%</f>
        <v>0</v>
      </c>
      <c r="BR91" s="21">
        <f t="shared" ref="BR91:BR94" si="304">BS91+BT91+BU91+BV91</f>
        <v>0</v>
      </c>
      <c r="BS91" s="21">
        <v>0</v>
      </c>
      <c r="BT91" s="21">
        <v>0</v>
      </c>
      <c r="BU91" s="65">
        <v>0</v>
      </c>
      <c r="BV91" s="65">
        <f>BU91*0%</f>
        <v>0</v>
      </c>
      <c r="BW91" s="21">
        <f t="shared" si="256"/>
        <v>0</v>
      </c>
      <c r="BX91" s="21">
        <v>0</v>
      </c>
      <c r="BY91" s="21">
        <v>0</v>
      </c>
      <c r="BZ91" s="21">
        <v>0</v>
      </c>
      <c r="CA91" s="21">
        <f>BZ91*0%</f>
        <v>0</v>
      </c>
      <c r="CB91" s="21">
        <f t="shared" si="257"/>
        <v>0</v>
      </c>
      <c r="CC91" s="21">
        <v>0</v>
      </c>
      <c r="CD91" s="21">
        <v>0</v>
      </c>
      <c r="CE91" s="21">
        <v>0</v>
      </c>
      <c r="CF91" s="21">
        <f>CE91*0%</f>
        <v>0</v>
      </c>
      <c r="CG91" s="21" t="s">
        <v>49</v>
      </c>
      <c r="CH91" s="21" t="s">
        <v>49</v>
      </c>
      <c r="CI91" s="21" t="s">
        <v>49</v>
      </c>
      <c r="CJ91" s="21" t="s">
        <v>49</v>
      </c>
      <c r="CK91" s="21" t="s">
        <v>49</v>
      </c>
      <c r="CL91" s="21">
        <f t="shared" ref="CL91:CL94" si="305">CM91+CN91+CO91+CP91</f>
        <v>0.65091846075447102</v>
      </c>
      <c r="CM91" s="21">
        <v>0</v>
      </c>
      <c r="CN91" s="21">
        <v>0</v>
      </c>
      <c r="CO91" s="21">
        <f t="shared" ref="CO91:CP94" si="306">AG91+AQ91+BA91+BK91+BU91+CE91</f>
        <v>0.65091846075447102</v>
      </c>
      <c r="CP91" s="21">
        <f t="shared" si="306"/>
        <v>0</v>
      </c>
      <c r="CQ91" s="21">
        <f t="shared" ref="CQ91:CQ94" si="307">CR91+CS91+CT91+CU91</f>
        <v>0.49536294403502534</v>
      </c>
      <c r="CR91" s="21">
        <v>0</v>
      </c>
      <c r="CS91" s="21">
        <v>0</v>
      </c>
      <c r="CT91" s="21">
        <f t="shared" ref="CT91:CU94" si="308">AL91+AV91+BF91+BP91+BZ91+CE91</f>
        <v>0.49536294403502534</v>
      </c>
      <c r="CU91" s="21">
        <f t="shared" si="308"/>
        <v>0</v>
      </c>
      <c r="CV91" s="21" t="s">
        <v>229</v>
      </c>
    </row>
    <row r="92" spans="1:100" s="26" customFormat="1">
      <c r="A92" s="57" t="s">
        <v>311</v>
      </c>
      <c r="B92" s="91" t="s">
        <v>179</v>
      </c>
      <c r="C92" s="85" t="s">
        <v>185</v>
      </c>
      <c r="D92" s="76" t="s">
        <v>144</v>
      </c>
      <c r="E92" s="76" t="s">
        <v>228</v>
      </c>
      <c r="F92" s="79" t="s">
        <v>228</v>
      </c>
      <c r="G92" s="79" t="s">
        <v>228</v>
      </c>
      <c r="H92" s="126" t="s">
        <v>49</v>
      </c>
      <c r="I92" s="127" t="s">
        <v>49</v>
      </c>
      <c r="J92" s="127" t="s">
        <v>49</v>
      </c>
      <c r="K92" s="127" t="s">
        <v>49</v>
      </c>
      <c r="L92" s="127" t="s">
        <v>49</v>
      </c>
      <c r="M92" s="127" t="s">
        <v>49</v>
      </c>
      <c r="N92" s="21">
        <v>0</v>
      </c>
      <c r="O92" s="65">
        <f t="shared" si="182"/>
        <v>0.71190739253355384</v>
      </c>
      <c r="P92" s="21">
        <f t="shared" si="183"/>
        <v>0.5401300790327932</v>
      </c>
      <c r="Q92" s="21">
        <f>T92+AD92+AN92+AX92+BH92+BR92</f>
        <v>0.71190739253355384</v>
      </c>
      <c r="R92" s="21">
        <f t="shared" si="296"/>
        <v>0.71190739253355384</v>
      </c>
      <c r="S92" s="21">
        <f>AI92+AS92+BC92+BM92+BW92+CB92</f>
        <v>0.5401300790327932</v>
      </c>
      <c r="T92" s="21">
        <f>U92+V92+W92+X92</f>
        <v>0</v>
      </c>
      <c r="U92" s="21">
        <v>0</v>
      </c>
      <c r="V92" s="21">
        <v>0</v>
      </c>
      <c r="W92" s="21">
        <v>0</v>
      </c>
      <c r="X92" s="21">
        <f>W92*20%</f>
        <v>0</v>
      </c>
      <c r="Y92" s="21">
        <f>Z92+AA92+AB92+AC92</f>
        <v>0</v>
      </c>
      <c r="Z92" s="21">
        <v>0</v>
      </c>
      <c r="AA92" s="21">
        <v>0</v>
      </c>
      <c r="AB92" s="21">
        <v>0</v>
      </c>
      <c r="AC92" s="21">
        <f>AB92*20%</f>
        <v>0</v>
      </c>
      <c r="AD92" s="21">
        <f t="shared" si="297"/>
        <v>0</v>
      </c>
      <c r="AE92" s="21">
        <v>0</v>
      </c>
      <c r="AF92" s="21">
        <v>0</v>
      </c>
      <c r="AG92" s="65">
        <v>0</v>
      </c>
      <c r="AH92" s="65">
        <f>AG92*0%</f>
        <v>0</v>
      </c>
      <c r="AI92" s="21">
        <f t="shared" si="298"/>
        <v>0</v>
      </c>
      <c r="AJ92" s="21">
        <v>0</v>
      </c>
      <c r="AK92" s="21">
        <v>0</v>
      </c>
      <c r="AL92" s="21">
        <v>0</v>
      </c>
      <c r="AM92" s="21">
        <f>AL92*0%</f>
        <v>0</v>
      </c>
      <c r="AN92" s="65">
        <f t="shared" si="249"/>
        <v>0</v>
      </c>
      <c r="AO92" s="65">
        <v>0</v>
      </c>
      <c r="AP92" s="65">
        <v>0</v>
      </c>
      <c r="AQ92" s="65">
        <v>0</v>
      </c>
      <c r="AR92" s="65">
        <f>AQ92*0%</f>
        <v>0</v>
      </c>
      <c r="AS92" s="21">
        <f t="shared" si="299"/>
        <v>0</v>
      </c>
      <c r="AT92" s="21">
        <v>0</v>
      </c>
      <c r="AU92" s="21">
        <v>0</v>
      </c>
      <c r="AV92" s="21">
        <v>0</v>
      </c>
      <c r="AW92" s="21">
        <f>AV92*0%</f>
        <v>0</v>
      </c>
      <c r="AX92" s="21">
        <f t="shared" si="300"/>
        <v>0</v>
      </c>
      <c r="AY92" s="21">
        <v>0</v>
      </c>
      <c r="AZ92" s="21">
        <v>0</v>
      </c>
      <c r="BA92" s="65">
        <v>0</v>
      </c>
      <c r="BB92" s="65">
        <f>BA92*0%</f>
        <v>0</v>
      </c>
      <c r="BC92" s="21">
        <f t="shared" si="301"/>
        <v>0</v>
      </c>
      <c r="BD92" s="21">
        <v>0</v>
      </c>
      <c r="BE92" s="21">
        <v>0</v>
      </c>
      <c r="BF92" s="21">
        <v>0</v>
      </c>
      <c r="BG92" s="21">
        <f>BF92*0%</f>
        <v>0</v>
      </c>
      <c r="BH92" s="21">
        <f t="shared" si="302"/>
        <v>0</v>
      </c>
      <c r="BI92" s="21">
        <v>0</v>
      </c>
      <c r="BJ92" s="21">
        <v>0</v>
      </c>
      <c r="BK92" s="21">
        <v>0</v>
      </c>
      <c r="BL92" s="21">
        <f>BK92*0%</f>
        <v>0</v>
      </c>
      <c r="BM92" s="21">
        <f t="shared" si="303"/>
        <v>0</v>
      </c>
      <c r="BN92" s="21">
        <v>0</v>
      </c>
      <c r="BO92" s="21">
        <v>0</v>
      </c>
      <c r="BP92" s="21">
        <v>0</v>
      </c>
      <c r="BQ92" s="21">
        <f>BP92*0%</f>
        <v>0</v>
      </c>
      <c r="BR92" s="21">
        <f t="shared" si="304"/>
        <v>0.71190739253355384</v>
      </c>
      <c r="BS92" s="21">
        <v>0</v>
      </c>
      <c r="BT92" s="21">
        <v>0</v>
      </c>
      <c r="BU92" s="65">
        <v>0</v>
      </c>
      <c r="BV92" s="65">
        <v>0.71190739253355384</v>
      </c>
      <c r="BW92" s="21">
        <f t="shared" si="256"/>
        <v>0.5401300790327932</v>
      </c>
      <c r="BX92" s="21">
        <v>0</v>
      </c>
      <c r="BY92" s="21">
        <v>0</v>
      </c>
      <c r="BZ92" s="21">
        <v>0.5401300790327932</v>
      </c>
      <c r="CA92" s="21">
        <v>0</v>
      </c>
      <c r="CB92" s="21">
        <f t="shared" si="257"/>
        <v>0</v>
      </c>
      <c r="CC92" s="21">
        <v>0</v>
      </c>
      <c r="CD92" s="21">
        <v>0</v>
      </c>
      <c r="CE92" s="21">
        <v>0</v>
      </c>
      <c r="CF92" s="21">
        <f>CE92*0%</f>
        <v>0</v>
      </c>
      <c r="CG92" s="21" t="s">
        <v>49</v>
      </c>
      <c r="CH92" s="21" t="s">
        <v>49</v>
      </c>
      <c r="CI92" s="21" t="s">
        <v>49</v>
      </c>
      <c r="CJ92" s="21" t="s">
        <v>49</v>
      </c>
      <c r="CK92" s="21" t="s">
        <v>49</v>
      </c>
      <c r="CL92" s="21">
        <f t="shared" si="305"/>
        <v>0.71190739253355384</v>
      </c>
      <c r="CM92" s="21">
        <v>0</v>
      </c>
      <c r="CN92" s="21">
        <v>0</v>
      </c>
      <c r="CO92" s="21">
        <f t="shared" si="306"/>
        <v>0</v>
      </c>
      <c r="CP92" s="21">
        <f t="shared" si="306"/>
        <v>0.71190739253355384</v>
      </c>
      <c r="CQ92" s="21">
        <f t="shared" si="307"/>
        <v>0.5401300790327932</v>
      </c>
      <c r="CR92" s="21">
        <v>0</v>
      </c>
      <c r="CS92" s="21">
        <v>0</v>
      </c>
      <c r="CT92" s="21">
        <f t="shared" si="308"/>
        <v>0.5401300790327932</v>
      </c>
      <c r="CU92" s="21">
        <f t="shared" si="308"/>
        <v>0</v>
      </c>
      <c r="CV92" s="21" t="s">
        <v>229</v>
      </c>
    </row>
    <row r="93" spans="1:100" s="26" customFormat="1">
      <c r="A93" s="57" t="s">
        <v>311</v>
      </c>
      <c r="B93" s="91" t="s">
        <v>180</v>
      </c>
      <c r="C93" s="85" t="s">
        <v>186</v>
      </c>
      <c r="D93" s="76" t="s">
        <v>144</v>
      </c>
      <c r="E93" s="76" t="s">
        <v>205</v>
      </c>
      <c r="F93" s="79" t="s">
        <v>205</v>
      </c>
      <c r="G93" s="79" t="s">
        <v>205</v>
      </c>
      <c r="H93" s="126" t="s">
        <v>49</v>
      </c>
      <c r="I93" s="127" t="s">
        <v>49</v>
      </c>
      <c r="J93" s="127" t="s">
        <v>49</v>
      </c>
      <c r="K93" s="127" t="s">
        <v>49</v>
      </c>
      <c r="L93" s="127" t="s">
        <v>49</v>
      </c>
      <c r="M93" s="127" t="s">
        <v>49</v>
      </c>
      <c r="N93" s="21">
        <v>0</v>
      </c>
      <c r="O93" s="65">
        <f t="shared" si="182"/>
        <v>0.6807302433032264</v>
      </c>
      <c r="P93" s="21">
        <f t="shared" si="183"/>
        <v>0.51726243446780029</v>
      </c>
      <c r="Q93" s="21">
        <f>T93+AD93+AN93+AX93+BH93+BR93</f>
        <v>0.6807302433032264</v>
      </c>
      <c r="R93" s="21">
        <f t="shared" si="296"/>
        <v>0.6807302433032264</v>
      </c>
      <c r="S93" s="21">
        <f>AI93+AS93+BC93+BM93+BW93+CB93</f>
        <v>0.51726243446780029</v>
      </c>
      <c r="T93" s="21">
        <f>U93+V93+W93+X93</f>
        <v>0</v>
      </c>
      <c r="U93" s="21">
        <v>0</v>
      </c>
      <c r="V93" s="21">
        <v>0</v>
      </c>
      <c r="W93" s="21">
        <v>0</v>
      </c>
      <c r="X93" s="21">
        <f>W93*20%</f>
        <v>0</v>
      </c>
      <c r="Y93" s="21">
        <f>Z93+AA93+AB93+AC93</f>
        <v>0</v>
      </c>
      <c r="Z93" s="21">
        <v>0</v>
      </c>
      <c r="AA93" s="21">
        <v>0</v>
      </c>
      <c r="AB93" s="21">
        <v>0</v>
      </c>
      <c r="AC93" s="21">
        <f>AB93*20%</f>
        <v>0</v>
      </c>
      <c r="AD93" s="21">
        <f t="shared" si="297"/>
        <v>0</v>
      </c>
      <c r="AE93" s="21">
        <v>0</v>
      </c>
      <c r="AF93" s="21">
        <v>0</v>
      </c>
      <c r="AG93" s="65">
        <v>0</v>
      </c>
      <c r="AH93" s="65">
        <f>AG93*0%</f>
        <v>0</v>
      </c>
      <c r="AI93" s="21">
        <f t="shared" si="298"/>
        <v>0</v>
      </c>
      <c r="AJ93" s="21">
        <v>0</v>
      </c>
      <c r="AK93" s="21">
        <v>0</v>
      </c>
      <c r="AL93" s="21">
        <v>0</v>
      </c>
      <c r="AM93" s="21">
        <f>AL93*0%</f>
        <v>0</v>
      </c>
      <c r="AN93" s="65">
        <f t="shared" si="249"/>
        <v>0</v>
      </c>
      <c r="AO93" s="65">
        <v>0</v>
      </c>
      <c r="AP93" s="65">
        <v>0</v>
      </c>
      <c r="AQ93" s="65">
        <v>0</v>
      </c>
      <c r="AR93" s="65">
        <f>AQ93*0%</f>
        <v>0</v>
      </c>
      <c r="AS93" s="21">
        <f t="shared" si="299"/>
        <v>0</v>
      </c>
      <c r="AT93" s="21">
        <v>0</v>
      </c>
      <c r="AU93" s="21">
        <v>0</v>
      </c>
      <c r="AV93" s="21">
        <v>0</v>
      </c>
      <c r="AW93" s="21">
        <f>AV93*0%</f>
        <v>0</v>
      </c>
      <c r="AX93" s="21">
        <f t="shared" si="300"/>
        <v>0</v>
      </c>
      <c r="AY93" s="21">
        <v>0</v>
      </c>
      <c r="AZ93" s="21">
        <v>0</v>
      </c>
      <c r="BA93" s="65">
        <v>0</v>
      </c>
      <c r="BB93" s="65">
        <f>BA93*0%</f>
        <v>0</v>
      </c>
      <c r="BC93" s="21">
        <f t="shared" si="301"/>
        <v>0</v>
      </c>
      <c r="BD93" s="21">
        <v>0</v>
      </c>
      <c r="BE93" s="21">
        <v>0</v>
      </c>
      <c r="BF93" s="21">
        <v>0</v>
      </c>
      <c r="BG93" s="21">
        <f>BF93*0%</f>
        <v>0</v>
      </c>
      <c r="BH93" s="21">
        <f t="shared" si="302"/>
        <v>0.6807302433032264</v>
      </c>
      <c r="BI93" s="21">
        <v>0</v>
      </c>
      <c r="BJ93" s="21">
        <v>0</v>
      </c>
      <c r="BK93" s="21">
        <v>0.6807302433032264</v>
      </c>
      <c r="BL93" s="21">
        <f>BK93*0%</f>
        <v>0</v>
      </c>
      <c r="BM93" s="21">
        <f t="shared" si="303"/>
        <v>0.51726243446780029</v>
      </c>
      <c r="BN93" s="21">
        <v>0</v>
      </c>
      <c r="BO93" s="21">
        <v>0</v>
      </c>
      <c r="BP93" s="21">
        <v>0.51726243446780029</v>
      </c>
      <c r="BQ93" s="21">
        <v>0</v>
      </c>
      <c r="BR93" s="21">
        <f t="shared" si="304"/>
        <v>0</v>
      </c>
      <c r="BS93" s="21">
        <v>0</v>
      </c>
      <c r="BT93" s="21">
        <v>0</v>
      </c>
      <c r="BU93" s="65">
        <v>0</v>
      </c>
      <c r="BV93" s="65">
        <f>BU93*0%</f>
        <v>0</v>
      </c>
      <c r="BW93" s="21">
        <f t="shared" si="256"/>
        <v>0</v>
      </c>
      <c r="BX93" s="21">
        <v>0</v>
      </c>
      <c r="BY93" s="21">
        <v>0</v>
      </c>
      <c r="BZ93" s="21">
        <v>0</v>
      </c>
      <c r="CA93" s="21">
        <v>0</v>
      </c>
      <c r="CB93" s="21">
        <f t="shared" si="257"/>
        <v>0</v>
      </c>
      <c r="CC93" s="21">
        <v>0</v>
      </c>
      <c r="CD93" s="21">
        <v>0</v>
      </c>
      <c r="CE93" s="21">
        <v>0</v>
      </c>
      <c r="CF93" s="21">
        <f>CE93*0%</f>
        <v>0</v>
      </c>
      <c r="CG93" s="21" t="s">
        <v>49</v>
      </c>
      <c r="CH93" s="21" t="s">
        <v>49</v>
      </c>
      <c r="CI93" s="21" t="s">
        <v>49</v>
      </c>
      <c r="CJ93" s="21" t="s">
        <v>49</v>
      </c>
      <c r="CK93" s="21" t="s">
        <v>49</v>
      </c>
      <c r="CL93" s="21">
        <f t="shared" si="305"/>
        <v>0.6807302433032264</v>
      </c>
      <c r="CM93" s="21">
        <v>0</v>
      </c>
      <c r="CN93" s="21">
        <v>0</v>
      </c>
      <c r="CO93" s="21">
        <f t="shared" si="306"/>
        <v>0.6807302433032264</v>
      </c>
      <c r="CP93" s="21">
        <f t="shared" si="306"/>
        <v>0</v>
      </c>
      <c r="CQ93" s="21">
        <f t="shared" si="307"/>
        <v>0.51726243446780029</v>
      </c>
      <c r="CR93" s="21">
        <v>0</v>
      </c>
      <c r="CS93" s="21">
        <v>0</v>
      </c>
      <c r="CT93" s="21">
        <f t="shared" si="308"/>
        <v>0.51726243446780029</v>
      </c>
      <c r="CU93" s="21">
        <f t="shared" si="308"/>
        <v>0</v>
      </c>
      <c r="CV93" s="21" t="s">
        <v>229</v>
      </c>
    </row>
    <row r="94" spans="1:100" s="26" customFormat="1">
      <c r="A94" s="57" t="s">
        <v>311</v>
      </c>
      <c r="B94" s="91" t="s">
        <v>181</v>
      </c>
      <c r="C94" s="85" t="s">
        <v>187</v>
      </c>
      <c r="D94" s="76" t="s">
        <v>144</v>
      </c>
      <c r="E94" s="76" t="s">
        <v>171</v>
      </c>
      <c r="F94" s="79" t="s">
        <v>171</v>
      </c>
      <c r="G94" s="79" t="s">
        <v>49</v>
      </c>
      <c r="H94" s="126" t="s">
        <v>49</v>
      </c>
      <c r="I94" s="127" t="s">
        <v>49</v>
      </c>
      <c r="J94" s="127" t="s">
        <v>49</v>
      </c>
      <c r="K94" s="127" t="s">
        <v>49</v>
      </c>
      <c r="L94" s="127" t="s">
        <v>49</v>
      </c>
      <c r="M94" s="127" t="s">
        <v>49</v>
      </c>
      <c r="N94" s="21">
        <v>0</v>
      </c>
      <c r="O94" s="65">
        <f t="shared" si="182"/>
        <v>0.62241225025496316</v>
      </c>
      <c r="P94" s="21">
        <f t="shared" si="183"/>
        <v>0</v>
      </c>
      <c r="Q94" s="21">
        <f>T94+AD94+AN94+AX94+BH94+BR94</f>
        <v>0.62241225025496316</v>
      </c>
      <c r="R94" s="21">
        <f t="shared" si="296"/>
        <v>0.62241225025496316</v>
      </c>
      <c r="S94" s="21">
        <f>AI94+AS94+BC94+BM94+BW94+CB94</f>
        <v>0</v>
      </c>
      <c r="T94" s="21">
        <f>U94+V94+W94+X94</f>
        <v>0</v>
      </c>
      <c r="U94" s="21">
        <v>0</v>
      </c>
      <c r="V94" s="21">
        <v>0</v>
      </c>
      <c r="W94" s="21">
        <v>0</v>
      </c>
      <c r="X94" s="21">
        <f>W94*20%</f>
        <v>0</v>
      </c>
      <c r="Y94" s="21">
        <f>Z94+AA94+AB94+AC94</f>
        <v>0</v>
      </c>
      <c r="Z94" s="21">
        <v>0</v>
      </c>
      <c r="AA94" s="21">
        <v>0</v>
      </c>
      <c r="AB94" s="21">
        <v>0</v>
      </c>
      <c r="AC94" s="21">
        <f>AB94*20%</f>
        <v>0</v>
      </c>
      <c r="AD94" s="21">
        <f t="shared" si="297"/>
        <v>0</v>
      </c>
      <c r="AE94" s="21">
        <v>0</v>
      </c>
      <c r="AF94" s="21">
        <v>0</v>
      </c>
      <c r="AG94" s="65">
        <v>0</v>
      </c>
      <c r="AH94" s="65">
        <f>AG94*0%</f>
        <v>0</v>
      </c>
      <c r="AI94" s="21">
        <f t="shared" si="298"/>
        <v>0</v>
      </c>
      <c r="AJ94" s="21">
        <v>0</v>
      </c>
      <c r="AK94" s="21">
        <v>0</v>
      </c>
      <c r="AL94" s="21">
        <v>0</v>
      </c>
      <c r="AM94" s="21">
        <f>AL94*0%</f>
        <v>0</v>
      </c>
      <c r="AN94" s="65">
        <f t="shared" si="249"/>
        <v>0.62241225025496316</v>
      </c>
      <c r="AO94" s="65">
        <v>0</v>
      </c>
      <c r="AP94" s="65">
        <v>0</v>
      </c>
      <c r="AQ94" s="65">
        <v>0</v>
      </c>
      <c r="AR94" s="65">
        <v>0.62241225025496316</v>
      </c>
      <c r="AS94" s="21">
        <f t="shared" si="299"/>
        <v>0</v>
      </c>
      <c r="AT94" s="21">
        <v>0</v>
      </c>
      <c r="AU94" s="21">
        <v>0</v>
      </c>
      <c r="AV94" s="21">
        <v>0</v>
      </c>
      <c r="AW94" s="21">
        <f>AV94*0%</f>
        <v>0</v>
      </c>
      <c r="AX94" s="21">
        <f t="shared" si="300"/>
        <v>0</v>
      </c>
      <c r="AY94" s="21">
        <v>0</v>
      </c>
      <c r="AZ94" s="21">
        <v>0</v>
      </c>
      <c r="BA94" s="65">
        <v>0</v>
      </c>
      <c r="BB94" s="65">
        <f>BA94*0%</f>
        <v>0</v>
      </c>
      <c r="BC94" s="21">
        <f t="shared" si="301"/>
        <v>0</v>
      </c>
      <c r="BD94" s="21">
        <v>0</v>
      </c>
      <c r="BE94" s="21">
        <v>0</v>
      </c>
      <c r="BF94" s="21">
        <v>0</v>
      </c>
      <c r="BG94" s="21">
        <f>BF94*0%</f>
        <v>0</v>
      </c>
      <c r="BH94" s="21">
        <f t="shared" si="302"/>
        <v>0</v>
      </c>
      <c r="BI94" s="21">
        <v>0</v>
      </c>
      <c r="BJ94" s="21">
        <v>0</v>
      </c>
      <c r="BK94" s="21">
        <v>0</v>
      </c>
      <c r="BL94" s="21">
        <f>BK94*0%</f>
        <v>0</v>
      </c>
      <c r="BM94" s="21">
        <f t="shared" si="303"/>
        <v>0</v>
      </c>
      <c r="BN94" s="21">
        <v>0</v>
      </c>
      <c r="BO94" s="21">
        <v>0</v>
      </c>
      <c r="BP94" s="21">
        <v>0</v>
      </c>
      <c r="BQ94" s="21">
        <f>BP94*0%</f>
        <v>0</v>
      </c>
      <c r="BR94" s="21">
        <f t="shared" si="304"/>
        <v>0</v>
      </c>
      <c r="BS94" s="21">
        <v>0</v>
      </c>
      <c r="BT94" s="21">
        <v>0</v>
      </c>
      <c r="BU94" s="65">
        <v>0</v>
      </c>
      <c r="BV94" s="65">
        <f>BU94*0%</f>
        <v>0</v>
      </c>
      <c r="BW94" s="21">
        <f t="shared" si="256"/>
        <v>0</v>
      </c>
      <c r="BX94" s="21">
        <v>0</v>
      </c>
      <c r="BY94" s="21">
        <v>0</v>
      </c>
      <c r="BZ94" s="21">
        <v>0</v>
      </c>
      <c r="CA94" s="21">
        <f>BZ94*0%</f>
        <v>0</v>
      </c>
      <c r="CB94" s="21">
        <f t="shared" si="257"/>
        <v>0</v>
      </c>
      <c r="CC94" s="21">
        <v>0</v>
      </c>
      <c r="CD94" s="21">
        <v>0</v>
      </c>
      <c r="CE94" s="21">
        <v>0</v>
      </c>
      <c r="CF94" s="21">
        <f>CE94*0%</f>
        <v>0</v>
      </c>
      <c r="CG94" s="21" t="s">
        <v>49</v>
      </c>
      <c r="CH94" s="21" t="s">
        <v>49</v>
      </c>
      <c r="CI94" s="21" t="s">
        <v>49</v>
      </c>
      <c r="CJ94" s="21" t="s">
        <v>49</v>
      </c>
      <c r="CK94" s="21" t="s">
        <v>49</v>
      </c>
      <c r="CL94" s="21">
        <f t="shared" si="305"/>
        <v>0.62241225025496316</v>
      </c>
      <c r="CM94" s="21">
        <v>0</v>
      </c>
      <c r="CN94" s="21">
        <v>0</v>
      </c>
      <c r="CO94" s="21">
        <f t="shared" si="306"/>
        <v>0</v>
      </c>
      <c r="CP94" s="21">
        <f t="shared" si="306"/>
        <v>0.62241225025496316</v>
      </c>
      <c r="CQ94" s="21">
        <f t="shared" si="307"/>
        <v>0</v>
      </c>
      <c r="CR94" s="21">
        <v>0</v>
      </c>
      <c r="CS94" s="21">
        <v>0</v>
      </c>
      <c r="CT94" s="21">
        <f t="shared" si="308"/>
        <v>0</v>
      </c>
      <c r="CU94" s="21">
        <f t="shared" si="308"/>
        <v>0</v>
      </c>
      <c r="CV94" s="21" t="s">
        <v>288</v>
      </c>
    </row>
    <row r="95" spans="1:100" s="34" customFormat="1" ht="15.75" customHeight="1">
      <c r="A95" s="61" t="s">
        <v>311</v>
      </c>
      <c r="B95" s="97" t="s">
        <v>182</v>
      </c>
      <c r="C95" s="84" t="s">
        <v>102</v>
      </c>
      <c r="D95" s="75" t="s">
        <v>48</v>
      </c>
      <c r="E95" s="75" t="s">
        <v>141</v>
      </c>
      <c r="F95" s="75">
        <v>2026</v>
      </c>
      <c r="G95" s="75">
        <v>2025</v>
      </c>
      <c r="H95" s="33" t="s">
        <v>49</v>
      </c>
      <c r="I95" s="33" t="s">
        <v>49</v>
      </c>
      <c r="J95" s="33" t="s">
        <v>49</v>
      </c>
      <c r="K95" s="33" t="s">
        <v>49</v>
      </c>
      <c r="L95" s="33" t="s">
        <v>49</v>
      </c>
      <c r="M95" s="33" t="s">
        <v>49</v>
      </c>
      <c r="N95" s="20">
        <f t="shared" ref="N95:AS95" si="309">SUM(N96:N98)</f>
        <v>0</v>
      </c>
      <c r="O95" s="20">
        <f t="shared" si="309"/>
        <v>4.5398562993442999</v>
      </c>
      <c r="P95" s="20">
        <f t="shared" si="309"/>
        <v>6.7105636923809699</v>
      </c>
      <c r="Q95" s="20">
        <f t="shared" si="309"/>
        <v>4.5398562993442999</v>
      </c>
      <c r="R95" s="20">
        <f t="shared" si="309"/>
        <v>4.5398562993442999</v>
      </c>
      <c r="S95" s="20">
        <f t="shared" si="309"/>
        <v>6.7105636923809699</v>
      </c>
      <c r="T95" s="20">
        <f t="shared" si="309"/>
        <v>0</v>
      </c>
      <c r="U95" s="20">
        <f t="shared" si="309"/>
        <v>0</v>
      </c>
      <c r="V95" s="20">
        <f t="shared" si="309"/>
        <v>0</v>
      </c>
      <c r="W95" s="20">
        <f t="shared" si="309"/>
        <v>0</v>
      </c>
      <c r="X95" s="20">
        <f t="shared" si="309"/>
        <v>0</v>
      </c>
      <c r="Y95" s="20">
        <f t="shared" si="309"/>
        <v>0</v>
      </c>
      <c r="Z95" s="20">
        <f t="shared" si="309"/>
        <v>0</v>
      </c>
      <c r="AA95" s="20">
        <f t="shared" si="309"/>
        <v>0</v>
      </c>
      <c r="AB95" s="20">
        <f t="shared" si="309"/>
        <v>0</v>
      </c>
      <c r="AC95" s="20">
        <f t="shared" si="309"/>
        <v>0</v>
      </c>
      <c r="AD95" s="20">
        <f t="shared" si="309"/>
        <v>2.2191109903168904</v>
      </c>
      <c r="AE95" s="20">
        <f t="shared" si="309"/>
        <v>0</v>
      </c>
      <c r="AF95" s="20">
        <f t="shared" si="309"/>
        <v>0</v>
      </c>
      <c r="AG95" s="64">
        <f t="shared" si="309"/>
        <v>0</v>
      </c>
      <c r="AH95" s="64">
        <f t="shared" si="309"/>
        <v>2.2191109903168904</v>
      </c>
      <c r="AI95" s="20">
        <f t="shared" si="309"/>
        <v>6.7105636923809699</v>
      </c>
      <c r="AJ95" s="20">
        <f t="shared" si="309"/>
        <v>0</v>
      </c>
      <c r="AK95" s="20">
        <f t="shared" si="309"/>
        <v>0</v>
      </c>
      <c r="AL95" s="20">
        <f t="shared" si="309"/>
        <v>0</v>
      </c>
      <c r="AM95" s="20">
        <f t="shared" si="309"/>
        <v>6.7105636923809699</v>
      </c>
      <c r="AN95" s="64">
        <f t="shared" si="309"/>
        <v>2.3207453090274095</v>
      </c>
      <c r="AO95" s="64">
        <f t="shared" si="309"/>
        <v>0</v>
      </c>
      <c r="AP95" s="64">
        <f t="shared" si="309"/>
        <v>0</v>
      </c>
      <c r="AQ95" s="64">
        <f t="shared" si="309"/>
        <v>0</v>
      </c>
      <c r="AR95" s="64">
        <f t="shared" si="309"/>
        <v>2.3207453090274095</v>
      </c>
      <c r="AS95" s="20">
        <f t="shared" si="309"/>
        <v>0</v>
      </c>
      <c r="AT95" s="20">
        <f t="shared" ref="AT95:BY95" si="310">SUM(AT96:AT98)</f>
        <v>0</v>
      </c>
      <c r="AU95" s="20">
        <f t="shared" si="310"/>
        <v>0</v>
      </c>
      <c r="AV95" s="20">
        <f t="shared" si="310"/>
        <v>0</v>
      </c>
      <c r="AW95" s="20">
        <f t="shared" si="310"/>
        <v>0</v>
      </c>
      <c r="AX95" s="20">
        <f t="shared" si="310"/>
        <v>0</v>
      </c>
      <c r="AY95" s="20">
        <f t="shared" si="310"/>
        <v>0</v>
      </c>
      <c r="AZ95" s="20">
        <f t="shared" si="310"/>
        <v>0</v>
      </c>
      <c r="BA95" s="64">
        <f t="shared" si="310"/>
        <v>0</v>
      </c>
      <c r="BB95" s="64">
        <f t="shared" si="310"/>
        <v>0</v>
      </c>
      <c r="BC95" s="20">
        <f t="shared" si="310"/>
        <v>0</v>
      </c>
      <c r="BD95" s="20">
        <f t="shared" si="310"/>
        <v>0</v>
      </c>
      <c r="BE95" s="20">
        <f t="shared" si="310"/>
        <v>0</v>
      </c>
      <c r="BF95" s="20">
        <f t="shared" si="310"/>
        <v>0</v>
      </c>
      <c r="BG95" s="20">
        <f t="shared" si="310"/>
        <v>0</v>
      </c>
      <c r="BH95" s="20">
        <f t="shared" si="310"/>
        <v>0</v>
      </c>
      <c r="BI95" s="20">
        <f t="shared" si="310"/>
        <v>0</v>
      </c>
      <c r="BJ95" s="20">
        <f t="shared" si="310"/>
        <v>0</v>
      </c>
      <c r="BK95" s="20">
        <f t="shared" si="310"/>
        <v>0</v>
      </c>
      <c r="BL95" s="20">
        <f t="shared" si="310"/>
        <v>0</v>
      </c>
      <c r="BM95" s="20">
        <f t="shared" si="310"/>
        <v>0</v>
      </c>
      <c r="BN95" s="20">
        <f t="shared" si="310"/>
        <v>0</v>
      </c>
      <c r="BO95" s="20">
        <f t="shared" si="310"/>
        <v>0</v>
      </c>
      <c r="BP95" s="20">
        <f t="shared" si="310"/>
        <v>0</v>
      </c>
      <c r="BQ95" s="20">
        <f t="shared" si="310"/>
        <v>0</v>
      </c>
      <c r="BR95" s="20">
        <f t="shared" si="310"/>
        <v>0</v>
      </c>
      <c r="BS95" s="20">
        <f t="shared" si="310"/>
        <v>0</v>
      </c>
      <c r="BT95" s="20">
        <f t="shared" si="310"/>
        <v>0</v>
      </c>
      <c r="BU95" s="64">
        <f t="shared" si="310"/>
        <v>0</v>
      </c>
      <c r="BV95" s="64">
        <f t="shared" si="310"/>
        <v>0</v>
      </c>
      <c r="BW95" s="20">
        <f t="shared" si="310"/>
        <v>0</v>
      </c>
      <c r="BX95" s="20">
        <f t="shared" si="310"/>
        <v>0</v>
      </c>
      <c r="BY95" s="20">
        <f t="shared" si="310"/>
        <v>0</v>
      </c>
      <c r="BZ95" s="20">
        <f t="shared" ref="BZ95:CF95" si="311">SUM(BZ96:BZ98)</f>
        <v>0</v>
      </c>
      <c r="CA95" s="20">
        <f t="shared" si="311"/>
        <v>0</v>
      </c>
      <c r="CB95" s="20">
        <f t="shared" si="311"/>
        <v>0</v>
      </c>
      <c r="CC95" s="20">
        <f t="shared" si="311"/>
        <v>0</v>
      </c>
      <c r="CD95" s="20">
        <f t="shared" si="311"/>
        <v>0</v>
      </c>
      <c r="CE95" s="20">
        <f t="shared" si="311"/>
        <v>0</v>
      </c>
      <c r="CF95" s="20">
        <f t="shared" si="311"/>
        <v>0</v>
      </c>
      <c r="CG95" s="20" t="s">
        <v>49</v>
      </c>
      <c r="CH95" s="20" t="s">
        <v>49</v>
      </c>
      <c r="CI95" s="20" t="s">
        <v>49</v>
      </c>
      <c r="CJ95" s="20" t="s">
        <v>49</v>
      </c>
      <c r="CK95" s="20" t="s">
        <v>49</v>
      </c>
      <c r="CL95" s="20">
        <f t="shared" ref="CL95:CU95" si="312">SUM(CL96:CL98)</f>
        <v>4.5398562993442999</v>
      </c>
      <c r="CM95" s="20">
        <f t="shared" si="312"/>
        <v>0</v>
      </c>
      <c r="CN95" s="20">
        <f t="shared" si="312"/>
        <v>0</v>
      </c>
      <c r="CO95" s="20">
        <f t="shared" si="312"/>
        <v>0</v>
      </c>
      <c r="CP95" s="20">
        <f t="shared" si="312"/>
        <v>4.5398562993442999</v>
      </c>
      <c r="CQ95" s="20">
        <f t="shared" si="312"/>
        <v>6.7105636923809699</v>
      </c>
      <c r="CR95" s="20">
        <f t="shared" si="312"/>
        <v>0</v>
      </c>
      <c r="CS95" s="20">
        <f t="shared" si="312"/>
        <v>0</v>
      </c>
      <c r="CT95" s="20">
        <f t="shared" si="312"/>
        <v>0</v>
      </c>
      <c r="CU95" s="20">
        <f t="shared" si="312"/>
        <v>6.7105636923809699</v>
      </c>
      <c r="CV95" s="20" t="s">
        <v>49</v>
      </c>
    </row>
    <row r="96" spans="1:100" s="26" customFormat="1">
      <c r="A96" s="58" t="s">
        <v>311</v>
      </c>
      <c r="B96" s="93" t="s">
        <v>188</v>
      </c>
      <c r="C96" s="82" t="s">
        <v>190</v>
      </c>
      <c r="D96" s="76" t="s">
        <v>144</v>
      </c>
      <c r="E96" s="79" t="s">
        <v>170</v>
      </c>
      <c r="F96" s="79" t="s">
        <v>170</v>
      </c>
      <c r="G96" s="79" t="s">
        <v>170</v>
      </c>
      <c r="H96" s="126" t="s">
        <v>49</v>
      </c>
      <c r="I96" s="127" t="s">
        <v>49</v>
      </c>
      <c r="J96" s="127" t="s">
        <v>49</v>
      </c>
      <c r="K96" s="127" t="s">
        <v>49</v>
      </c>
      <c r="L96" s="127" t="s">
        <v>49</v>
      </c>
      <c r="M96" s="127" t="s">
        <v>49</v>
      </c>
      <c r="N96" s="21">
        <v>0</v>
      </c>
      <c r="O96" s="65">
        <f t="shared" si="182"/>
        <v>2.2191109903168904</v>
      </c>
      <c r="P96" s="21">
        <f t="shared" si="183"/>
        <v>2.58596423004537</v>
      </c>
      <c r="Q96" s="21">
        <f>T96+AD96+AN96+AX96+BH96+BR96</f>
        <v>2.2191109903168904</v>
      </c>
      <c r="R96" s="21">
        <f t="shared" ref="R96:R98" si="313">Q96-T96</f>
        <v>2.2191109903168904</v>
      </c>
      <c r="S96" s="21">
        <f>AI96+AS96+BC96+BM96+BW96+CB96</f>
        <v>2.58596423004537</v>
      </c>
      <c r="T96" s="21">
        <f>U96+V96+W96+X96</f>
        <v>0</v>
      </c>
      <c r="U96" s="21">
        <v>0</v>
      </c>
      <c r="V96" s="21">
        <v>0</v>
      </c>
      <c r="W96" s="21">
        <v>0</v>
      </c>
      <c r="X96" s="21">
        <f>W96*20%</f>
        <v>0</v>
      </c>
      <c r="Y96" s="21">
        <f>Z96+AA96+AB96+AC96</f>
        <v>0</v>
      </c>
      <c r="Z96" s="21">
        <v>0</v>
      </c>
      <c r="AA96" s="21">
        <v>0</v>
      </c>
      <c r="AB96" s="21">
        <v>0</v>
      </c>
      <c r="AC96" s="21">
        <f>AB96*20%</f>
        <v>0</v>
      </c>
      <c r="AD96" s="21">
        <f>AE96+AF96+AG96+AH96</f>
        <v>2.2191109903168904</v>
      </c>
      <c r="AE96" s="21">
        <v>0</v>
      </c>
      <c r="AF96" s="21">
        <v>0</v>
      </c>
      <c r="AG96" s="65">
        <v>0</v>
      </c>
      <c r="AH96" s="65">
        <v>2.2191109903168904</v>
      </c>
      <c r="AI96" s="21">
        <f>AJ96+AK96+AL96+AM96</f>
        <v>2.58596423004537</v>
      </c>
      <c r="AJ96" s="21">
        <v>0</v>
      </c>
      <c r="AK96" s="21">
        <v>0</v>
      </c>
      <c r="AL96" s="21">
        <v>0</v>
      </c>
      <c r="AM96" s="21">
        <v>2.58596423004537</v>
      </c>
      <c r="AN96" s="65">
        <f>AO96+AP96+AQ96+AR96</f>
        <v>0</v>
      </c>
      <c r="AO96" s="65">
        <v>0</v>
      </c>
      <c r="AP96" s="65">
        <v>0</v>
      </c>
      <c r="AQ96" s="65">
        <v>0</v>
      </c>
      <c r="AR96" s="65">
        <f>AQ96*20%</f>
        <v>0</v>
      </c>
      <c r="AS96" s="21">
        <f>AT96+AU96+AV96+AW96</f>
        <v>0</v>
      </c>
      <c r="AT96" s="21">
        <v>0</v>
      </c>
      <c r="AU96" s="21">
        <v>0</v>
      </c>
      <c r="AV96" s="21">
        <v>0</v>
      </c>
      <c r="AW96" s="21">
        <f>AV96*20%</f>
        <v>0</v>
      </c>
      <c r="AX96" s="21">
        <f>AY96+AZ96+BA96+BB96</f>
        <v>0</v>
      </c>
      <c r="AY96" s="21">
        <v>0</v>
      </c>
      <c r="AZ96" s="21">
        <v>0</v>
      </c>
      <c r="BA96" s="65">
        <v>0</v>
      </c>
      <c r="BB96" s="65">
        <f>BA96*20%</f>
        <v>0</v>
      </c>
      <c r="BC96" s="21">
        <f>BD96+BE96+BF96+BG96</f>
        <v>0</v>
      </c>
      <c r="BD96" s="21">
        <v>0</v>
      </c>
      <c r="BE96" s="21">
        <v>0</v>
      </c>
      <c r="BF96" s="21">
        <v>0</v>
      </c>
      <c r="BG96" s="21">
        <f>BF96*20%</f>
        <v>0</v>
      </c>
      <c r="BH96" s="21">
        <f>BI96+BJ96+BK96+BL96</f>
        <v>0</v>
      </c>
      <c r="BI96" s="21">
        <v>0</v>
      </c>
      <c r="BJ96" s="21">
        <v>0</v>
      </c>
      <c r="BK96" s="21">
        <v>0</v>
      </c>
      <c r="BL96" s="21">
        <f>BK96*20%</f>
        <v>0</v>
      </c>
      <c r="BM96" s="21">
        <f>BN96+BO96+BP96+BQ96</f>
        <v>0</v>
      </c>
      <c r="BN96" s="21">
        <v>0</v>
      </c>
      <c r="BO96" s="21">
        <v>0</v>
      </c>
      <c r="BP96" s="21">
        <v>0</v>
      </c>
      <c r="BQ96" s="21">
        <f>BP96*20%</f>
        <v>0</v>
      </c>
      <c r="BR96" s="21">
        <f>BS96+BT96+BU96+BV96</f>
        <v>0</v>
      </c>
      <c r="BS96" s="21">
        <v>0</v>
      </c>
      <c r="BT96" s="21">
        <v>0</v>
      </c>
      <c r="BU96" s="65">
        <v>0</v>
      </c>
      <c r="BV96" s="65">
        <f>BU96*20%</f>
        <v>0</v>
      </c>
      <c r="BW96" s="21">
        <f>BX96+BY96+BZ96+CA96</f>
        <v>0</v>
      </c>
      <c r="BX96" s="21">
        <v>0</v>
      </c>
      <c r="BY96" s="21">
        <v>0</v>
      </c>
      <c r="BZ96" s="21">
        <v>0</v>
      </c>
      <c r="CA96" s="21">
        <f>BZ96*20%</f>
        <v>0</v>
      </c>
      <c r="CB96" s="21">
        <f>CC96+CD96+CE96+CF96</f>
        <v>0</v>
      </c>
      <c r="CC96" s="21">
        <v>0</v>
      </c>
      <c r="CD96" s="21">
        <v>0</v>
      </c>
      <c r="CE96" s="21">
        <v>0</v>
      </c>
      <c r="CF96" s="21">
        <f>CE96*20%</f>
        <v>0</v>
      </c>
      <c r="CG96" s="21" t="s">
        <v>49</v>
      </c>
      <c r="CH96" s="21" t="s">
        <v>49</v>
      </c>
      <c r="CI96" s="21" t="s">
        <v>49</v>
      </c>
      <c r="CJ96" s="21" t="s">
        <v>49</v>
      </c>
      <c r="CK96" s="21" t="s">
        <v>49</v>
      </c>
      <c r="CL96" s="21">
        <f t="shared" ref="CL96:CL98" si="314">CM96+CN96+CO96+CP96</f>
        <v>2.2191109903168904</v>
      </c>
      <c r="CM96" s="21">
        <v>0</v>
      </c>
      <c r="CN96" s="21">
        <v>0</v>
      </c>
      <c r="CO96" s="21">
        <f t="shared" ref="CO96:CP98" si="315">AG96+AQ96+BA96+BK96+BU96+CE96</f>
        <v>0</v>
      </c>
      <c r="CP96" s="21">
        <f t="shared" si="315"/>
        <v>2.2191109903168904</v>
      </c>
      <c r="CQ96" s="21">
        <f t="shared" ref="CQ96:CQ98" si="316">CR96+CS96+CT96+CU96</f>
        <v>2.58596423004537</v>
      </c>
      <c r="CR96" s="21">
        <v>0</v>
      </c>
      <c r="CS96" s="21">
        <v>0</v>
      </c>
      <c r="CT96" s="21">
        <f t="shared" ref="CT96:CU98" si="317">AL96+AV96+BF96+BP96+BZ96+CE96</f>
        <v>0</v>
      </c>
      <c r="CU96" s="21">
        <f t="shared" si="317"/>
        <v>2.58596423004537</v>
      </c>
      <c r="CV96" s="21" t="s">
        <v>289</v>
      </c>
    </row>
    <row r="97" spans="1:100" s="26" customFormat="1" ht="14.25" customHeight="1">
      <c r="A97" s="58" t="s">
        <v>311</v>
      </c>
      <c r="B97" s="93" t="s">
        <v>189</v>
      </c>
      <c r="C97" s="82" t="s">
        <v>191</v>
      </c>
      <c r="D97" s="76" t="s">
        <v>144</v>
      </c>
      <c r="E97" s="79" t="s">
        <v>170</v>
      </c>
      <c r="F97" s="79" t="s">
        <v>171</v>
      </c>
      <c r="G97" s="79" t="s">
        <v>170</v>
      </c>
      <c r="H97" s="126" t="s">
        <v>49</v>
      </c>
      <c r="I97" s="127" t="s">
        <v>49</v>
      </c>
      <c r="J97" s="127" t="s">
        <v>49</v>
      </c>
      <c r="K97" s="127" t="s">
        <v>49</v>
      </c>
      <c r="L97" s="127" t="s">
        <v>49</v>
      </c>
      <c r="M97" s="127" t="s">
        <v>49</v>
      </c>
      <c r="N97" s="21">
        <v>0</v>
      </c>
      <c r="O97" s="65">
        <f t="shared" si="182"/>
        <v>2.3207453090274095</v>
      </c>
      <c r="P97" s="21">
        <f t="shared" si="183"/>
        <v>2.2288824100106499</v>
      </c>
      <c r="Q97" s="21">
        <f>T97+AD97+AN97+AX97+BH97+BR97</f>
        <v>2.3207453090274095</v>
      </c>
      <c r="R97" s="21">
        <f t="shared" si="313"/>
        <v>2.3207453090274095</v>
      </c>
      <c r="S97" s="21">
        <f>AI97+AS97+BC97+BM97+BW97+CB97</f>
        <v>2.2288824100106499</v>
      </c>
      <c r="T97" s="21">
        <f>U97+V97+W97+X97</f>
        <v>0</v>
      </c>
      <c r="U97" s="21">
        <v>0</v>
      </c>
      <c r="V97" s="21">
        <v>0</v>
      </c>
      <c r="W97" s="21">
        <v>0</v>
      </c>
      <c r="X97" s="21">
        <f>W97*20%</f>
        <v>0</v>
      </c>
      <c r="Y97" s="21">
        <f>Z97+AA97+AB97+AC97</f>
        <v>0</v>
      </c>
      <c r="Z97" s="21">
        <v>0</v>
      </c>
      <c r="AA97" s="21">
        <v>0</v>
      </c>
      <c r="AB97" s="21">
        <v>0</v>
      </c>
      <c r="AC97" s="21">
        <f>AB97*20%</f>
        <v>0</v>
      </c>
      <c r="AD97" s="21">
        <f>AE97+AF97+AG97+AH97</f>
        <v>0</v>
      </c>
      <c r="AE97" s="21">
        <v>0</v>
      </c>
      <c r="AF97" s="21">
        <v>0</v>
      </c>
      <c r="AG97" s="65">
        <v>0</v>
      </c>
      <c r="AH97" s="65">
        <f>AG97*20%</f>
        <v>0</v>
      </c>
      <c r="AI97" s="21">
        <f>AJ97+AK97+AL97+AM97</f>
        <v>2.2288824100106499</v>
      </c>
      <c r="AJ97" s="21">
        <v>0</v>
      </c>
      <c r="AK97" s="21">
        <v>0</v>
      </c>
      <c r="AL97" s="21">
        <v>0</v>
      </c>
      <c r="AM97" s="21">
        <v>2.2288824100106499</v>
      </c>
      <c r="AN97" s="65">
        <f>AO97+AP97+AQ97+AR97</f>
        <v>2.3207453090274095</v>
      </c>
      <c r="AO97" s="65">
        <v>0</v>
      </c>
      <c r="AP97" s="65">
        <v>0</v>
      </c>
      <c r="AQ97" s="65">
        <v>0</v>
      </c>
      <c r="AR97" s="65">
        <v>2.3207453090274095</v>
      </c>
      <c r="AS97" s="21">
        <f>AT97+AU97+AV97+AW97</f>
        <v>0</v>
      </c>
      <c r="AT97" s="21">
        <v>0</v>
      </c>
      <c r="AU97" s="21">
        <v>0</v>
      </c>
      <c r="AV97" s="21">
        <v>0</v>
      </c>
      <c r="AW97" s="21">
        <v>0</v>
      </c>
      <c r="AX97" s="21">
        <f>AY97+AZ97+BA97+BB97</f>
        <v>0</v>
      </c>
      <c r="AY97" s="21">
        <v>0</v>
      </c>
      <c r="AZ97" s="21">
        <v>0</v>
      </c>
      <c r="BA97" s="65">
        <v>0</v>
      </c>
      <c r="BB97" s="65">
        <f>BA97*20%</f>
        <v>0</v>
      </c>
      <c r="BC97" s="21">
        <f>BD97+BE97+BF97+BG97</f>
        <v>0</v>
      </c>
      <c r="BD97" s="21">
        <v>0</v>
      </c>
      <c r="BE97" s="21">
        <v>0</v>
      </c>
      <c r="BF97" s="21">
        <v>0</v>
      </c>
      <c r="BG97" s="21">
        <f>BF97*20%</f>
        <v>0</v>
      </c>
      <c r="BH97" s="21">
        <f>BI97+BJ97+BK97+BL97</f>
        <v>0</v>
      </c>
      <c r="BI97" s="21">
        <v>0</v>
      </c>
      <c r="BJ97" s="21">
        <v>0</v>
      </c>
      <c r="BK97" s="21">
        <v>0</v>
      </c>
      <c r="BL97" s="21">
        <f>BK97*20%</f>
        <v>0</v>
      </c>
      <c r="BM97" s="21">
        <f>BN97+BO97+BP97+BQ97</f>
        <v>0</v>
      </c>
      <c r="BN97" s="21">
        <v>0</v>
      </c>
      <c r="BO97" s="21">
        <v>0</v>
      </c>
      <c r="BP97" s="21">
        <v>0</v>
      </c>
      <c r="BQ97" s="21">
        <f>BP97*20%</f>
        <v>0</v>
      </c>
      <c r="BR97" s="21">
        <f>BS97+BT97+BU97+BV97</f>
        <v>0</v>
      </c>
      <c r="BS97" s="21">
        <v>0</v>
      </c>
      <c r="BT97" s="21">
        <v>0</v>
      </c>
      <c r="BU97" s="65">
        <v>0</v>
      </c>
      <c r="BV97" s="65">
        <f>BU97*20%</f>
        <v>0</v>
      </c>
      <c r="BW97" s="21">
        <f>BX97+BY97+BZ97+CA97</f>
        <v>0</v>
      </c>
      <c r="BX97" s="21">
        <v>0</v>
      </c>
      <c r="BY97" s="21">
        <v>0</v>
      </c>
      <c r="BZ97" s="21">
        <v>0</v>
      </c>
      <c r="CA97" s="21">
        <f>BZ97*20%</f>
        <v>0</v>
      </c>
      <c r="CB97" s="21">
        <f>CC97+CD97+CE97+CF97</f>
        <v>0</v>
      </c>
      <c r="CC97" s="21">
        <v>0</v>
      </c>
      <c r="CD97" s="21">
        <v>0</v>
      </c>
      <c r="CE97" s="21">
        <v>0</v>
      </c>
      <c r="CF97" s="21">
        <f>CE97*20%</f>
        <v>0</v>
      </c>
      <c r="CG97" s="21" t="s">
        <v>49</v>
      </c>
      <c r="CH97" s="21" t="s">
        <v>49</v>
      </c>
      <c r="CI97" s="21" t="s">
        <v>49</v>
      </c>
      <c r="CJ97" s="21" t="s">
        <v>49</v>
      </c>
      <c r="CK97" s="21" t="s">
        <v>49</v>
      </c>
      <c r="CL97" s="21">
        <f t="shared" si="314"/>
        <v>2.3207453090274095</v>
      </c>
      <c r="CM97" s="21">
        <v>0</v>
      </c>
      <c r="CN97" s="21">
        <v>0</v>
      </c>
      <c r="CO97" s="21">
        <f t="shared" si="315"/>
        <v>0</v>
      </c>
      <c r="CP97" s="21">
        <f t="shared" si="315"/>
        <v>2.3207453090274095</v>
      </c>
      <c r="CQ97" s="21">
        <f t="shared" si="316"/>
        <v>2.2288824100106499</v>
      </c>
      <c r="CR97" s="21">
        <v>0</v>
      </c>
      <c r="CS97" s="21">
        <v>0</v>
      </c>
      <c r="CT97" s="21">
        <f t="shared" si="317"/>
        <v>0</v>
      </c>
      <c r="CU97" s="21">
        <f t="shared" si="317"/>
        <v>2.2288824100106499</v>
      </c>
      <c r="CV97" s="21" t="s">
        <v>299</v>
      </c>
    </row>
    <row r="98" spans="1:100" s="26" customFormat="1">
      <c r="A98" s="58" t="s">
        <v>311</v>
      </c>
      <c r="B98" s="93" t="s">
        <v>277</v>
      </c>
      <c r="C98" s="82" t="s">
        <v>278</v>
      </c>
      <c r="D98" s="76" t="s">
        <v>144</v>
      </c>
      <c r="E98" s="79" t="s">
        <v>170</v>
      </c>
      <c r="F98" s="79" t="s">
        <v>49</v>
      </c>
      <c r="G98" s="79" t="s">
        <v>170</v>
      </c>
      <c r="H98" s="126" t="s">
        <v>49</v>
      </c>
      <c r="I98" s="127" t="s">
        <v>49</v>
      </c>
      <c r="J98" s="127" t="s">
        <v>49</v>
      </c>
      <c r="K98" s="127" t="s">
        <v>49</v>
      </c>
      <c r="L98" s="127" t="s">
        <v>49</v>
      </c>
      <c r="M98" s="127" t="s">
        <v>49</v>
      </c>
      <c r="N98" s="21">
        <v>0</v>
      </c>
      <c r="O98" s="65">
        <f t="shared" si="182"/>
        <v>0</v>
      </c>
      <c r="P98" s="21">
        <f t="shared" si="183"/>
        <v>1.89571705232495</v>
      </c>
      <c r="Q98" s="21">
        <f>T98+AD98+AN98+AX98+BH98+BR98</f>
        <v>0</v>
      </c>
      <c r="R98" s="21">
        <f t="shared" si="313"/>
        <v>0</v>
      </c>
      <c r="S98" s="21">
        <f>AI98+AS98+BC98+BM98+BW98+CB98</f>
        <v>1.89571705232495</v>
      </c>
      <c r="T98" s="21">
        <f>U98+V98+W98+X98</f>
        <v>0</v>
      </c>
      <c r="U98" s="21">
        <v>0</v>
      </c>
      <c r="V98" s="21">
        <v>0</v>
      </c>
      <c r="W98" s="21">
        <v>0</v>
      </c>
      <c r="X98" s="21">
        <v>0</v>
      </c>
      <c r="Y98" s="21">
        <f>Z98+AA98+AB98+AC98</f>
        <v>0</v>
      </c>
      <c r="Z98" s="21">
        <v>0</v>
      </c>
      <c r="AA98" s="21">
        <v>0</v>
      </c>
      <c r="AB98" s="21">
        <v>0</v>
      </c>
      <c r="AC98" s="21">
        <f>AB98*20%</f>
        <v>0</v>
      </c>
      <c r="AD98" s="21">
        <f>AE98+AF98+AG98+AH98</f>
        <v>0</v>
      </c>
      <c r="AE98" s="21">
        <v>0</v>
      </c>
      <c r="AF98" s="21">
        <v>0</v>
      </c>
      <c r="AG98" s="65">
        <v>0</v>
      </c>
      <c r="AH98" s="65">
        <f>AG98*20%</f>
        <v>0</v>
      </c>
      <c r="AI98" s="21">
        <f>AJ98+AK98+AL98+AM98</f>
        <v>1.89571705232495</v>
      </c>
      <c r="AJ98" s="21">
        <v>0</v>
      </c>
      <c r="AK98" s="21">
        <v>0</v>
      </c>
      <c r="AL98" s="21">
        <v>0</v>
      </c>
      <c r="AM98" s="21">
        <v>1.89571705232495</v>
      </c>
      <c r="AN98" s="65">
        <f>AO98+AP98+AQ98+AR98</f>
        <v>0</v>
      </c>
      <c r="AO98" s="65">
        <v>0</v>
      </c>
      <c r="AP98" s="65">
        <v>0</v>
      </c>
      <c r="AQ98" s="65">
        <v>0</v>
      </c>
      <c r="AR98" s="65">
        <f>AQ98*20%</f>
        <v>0</v>
      </c>
      <c r="AS98" s="21">
        <f>AT98+AU98+AV98+AW98</f>
        <v>0</v>
      </c>
      <c r="AT98" s="21">
        <v>0</v>
      </c>
      <c r="AU98" s="21">
        <v>0</v>
      </c>
      <c r="AV98" s="21">
        <v>0</v>
      </c>
      <c r="AW98" s="21">
        <f>AV98*20%</f>
        <v>0</v>
      </c>
      <c r="AX98" s="21">
        <f>AY98+AZ98+BA98+BB98</f>
        <v>0</v>
      </c>
      <c r="AY98" s="21">
        <v>0</v>
      </c>
      <c r="AZ98" s="21">
        <v>0</v>
      </c>
      <c r="BA98" s="65">
        <v>0</v>
      </c>
      <c r="BB98" s="65">
        <f>BA98*20%</f>
        <v>0</v>
      </c>
      <c r="BC98" s="21">
        <f>BD98+BE98+BF98+BG98</f>
        <v>0</v>
      </c>
      <c r="BD98" s="21">
        <v>0</v>
      </c>
      <c r="BE98" s="21">
        <v>0</v>
      </c>
      <c r="BF98" s="21">
        <v>0</v>
      </c>
      <c r="BG98" s="21">
        <f>BF98*20%</f>
        <v>0</v>
      </c>
      <c r="BH98" s="21">
        <f>BI98+BJ98+BK98+BL98</f>
        <v>0</v>
      </c>
      <c r="BI98" s="21">
        <v>0</v>
      </c>
      <c r="BJ98" s="21">
        <v>0</v>
      </c>
      <c r="BK98" s="21">
        <v>0</v>
      </c>
      <c r="BL98" s="21">
        <f>BK98*20%</f>
        <v>0</v>
      </c>
      <c r="BM98" s="21">
        <f>BN98+BO98+BP98+BQ98</f>
        <v>0</v>
      </c>
      <c r="BN98" s="21">
        <v>0</v>
      </c>
      <c r="BO98" s="21">
        <v>0</v>
      </c>
      <c r="BP98" s="21">
        <v>0</v>
      </c>
      <c r="BQ98" s="21">
        <f>BP98*20%</f>
        <v>0</v>
      </c>
      <c r="BR98" s="21">
        <f>BS98+BT98+BU98+BV98</f>
        <v>0</v>
      </c>
      <c r="BS98" s="21">
        <v>0</v>
      </c>
      <c r="BT98" s="21">
        <v>0</v>
      </c>
      <c r="BU98" s="65">
        <v>0</v>
      </c>
      <c r="BV98" s="65">
        <f>BU98*20%</f>
        <v>0</v>
      </c>
      <c r="BW98" s="21">
        <f>BX98+BY98+BZ98+CA98</f>
        <v>0</v>
      </c>
      <c r="BX98" s="21">
        <v>0</v>
      </c>
      <c r="BY98" s="21">
        <v>0</v>
      </c>
      <c r="BZ98" s="21">
        <v>0</v>
      </c>
      <c r="CA98" s="21">
        <f>BZ98*20%</f>
        <v>0</v>
      </c>
      <c r="CB98" s="21">
        <f>CC98+CD98+CE98+CF98</f>
        <v>0</v>
      </c>
      <c r="CC98" s="21">
        <v>0</v>
      </c>
      <c r="CD98" s="21">
        <v>0</v>
      </c>
      <c r="CE98" s="21">
        <v>0</v>
      </c>
      <c r="CF98" s="21">
        <f>CE98*20%</f>
        <v>0</v>
      </c>
      <c r="CG98" s="21" t="s">
        <v>49</v>
      </c>
      <c r="CH98" s="21" t="s">
        <v>49</v>
      </c>
      <c r="CI98" s="21" t="s">
        <v>49</v>
      </c>
      <c r="CJ98" s="21" t="s">
        <v>49</v>
      </c>
      <c r="CK98" s="21" t="s">
        <v>49</v>
      </c>
      <c r="CL98" s="21">
        <f t="shared" si="314"/>
        <v>0</v>
      </c>
      <c r="CM98" s="21">
        <v>0</v>
      </c>
      <c r="CN98" s="21">
        <v>0</v>
      </c>
      <c r="CO98" s="21">
        <f t="shared" si="315"/>
        <v>0</v>
      </c>
      <c r="CP98" s="21">
        <f t="shared" si="315"/>
        <v>0</v>
      </c>
      <c r="CQ98" s="21">
        <f t="shared" si="316"/>
        <v>1.89571705232495</v>
      </c>
      <c r="CR98" s="21">
        <v>0</v>
      </c>
      <c r="CS98" s="21">
        <v>0</v>
      </c>
      <c r="CT98" s="21">
        <f t="shared" si="317"/>
        <v>0</v>
      </c>
      <c r="CU98" s="21">
        <f t="shared" si="317"/>
        <v>1.89571705232495</v>
      </c>
      <c r="CV98" s="21" t="s">
        <v>298</v>
      </c>
    </row>
    <row r="99" spans="1:100" s="34" customFormat="1" ht="15.75" customHeight="1">
      <c r="A99" s="61" t="s">
        <v>311</v>
      </c>
      <c r="B99" s="97" t="s">
        <v>183</v>
      </c>
      <c r="C99" s="84" t="s">
        <v>102</v>
      </c>
      <c r="D99" s="76" t="s">
        <v>48</v>
      </c>
      <c r="E99" s="75" t="s">
        <v>141</v>
      </c>
      <c r="F99" s="75">
        <v>2026</v>
      </c>
      <c r="G99" s="75">
        <v>2026</v>
      </c>
      <c r="H99" s="33" t="s">
        <v>49</v>
      </c>
      <c r="I99" s="33" t="s">
        <v>49</v>
      </c>
      <c r="J99" s="33" t="s">
        <v>49</v>
      </c>
      <c r="K99" s="33" t="s">
        <v>49</v>
      </c>
      <c r="L99" s="33" t="s">
        <v>49</v>
      </c>
      <c r="M99" s="33" t="s">
        <v>49</v>
      </c>
      <c r="N99" s="20">
        <f>SUM(N100:N103)</f>
        <v>6.1742084000000004</v>
      </c>
      <c r="O99" s="20">
        <f t="shared" ref="O99:CO99" si="318">SUM(O100:O103)</f>
        <v>18.591683638920912</v>
      </c>
      <c r="P99" s="20">
        <f t="shared" si="318"/>
        <v>31.792831715013264</v>
      </c>
      <c r="Q99" s="20">
        <f t="shared" si="318"/>
        <v>12.417475238920911</v>
      </c>
      <c r="R99" s="20">
        <f t="shared" si="318"/>
        <v>7.4551231552452313</v>
      </c>
      <c r="S99" s="20">
        <f t="shared" si="318"/>
        <v>20.88883531501326</v>
      </c>
      <c r="T99" s="20">
        <f t="shared" si="318"/>
        <v>4.9623520836756798</v>
      </c>
      <c r="U99" s="20">
        <f t="shared" si="318"/>
        <v>0</v>
      </c>
      <c r="V99" s="20">
        <f t="shared" si="318"/>
        <v>0</v>
      </c>
      <c r="W99" s="20">
        <f t="shared" si="318"/>
        <v>4.3342752844063988</v>
      </c>
      <c r="X99" s="20">
        <f t="shared" si="318"/>
        <v>0.62807679926928084</v>
      </c>
      <c r="Y99" s="20">
        <f t="shared" si="318"/>
        <v>4.7297880000000001</v>
      </c>
      <c r="Z99" s="20">
        <f t="shared" si="318"/>
        <v>0</v>
      </c>
      <c r="AA99" s="20">
        <f t="shared" si="318"/>
        <v>0</v>
      </c>
      <c r="AB99" s="20">
        <f t="shared" si="318"/>
        <v>4.1335499999999996</v>
      </c>
      <c r="AC99" s="20">
        <f t="shared" si="318"/>
        <v>0.59623800000000049</v>
      </c>
      <c r="AD99" s="20">
        <f t="shared" si="318"/>
        <v>3.6441121883343595</v>
      </c>
      <c r="AE99" s="20">
        <f t="shared" si="318"/>
        <v>0</v>
      </c>
      <c r="AF99" s="20">
        <f t="shared" si="318"/>
        <v>0</v>
      </c>
      <c r="AG99" s="64">
        <f t="shared" si="318"/>
        <v>0</v>
      </c>
      <c r="AH99" s="64">
        <f t="shared" si="318"/>
        <v>3.6441121883343595</v>
      </c>
      <c r="AI99" s="20">
        <f t="shared" ref="AI99:BV99" si="319">SUM(AI100:AI103)</f>
        <v>15.986186677826501</v>
      </c>
      <c r="AJ99" s="20">
        <f t="shared" si="319"/>
        <v>0</v>
      </c>
      <c r="AK99" s="20">
        <f t="shared" si="319"/>
        <v>0</v>
      </c>
      <c r="AL99" s="20">
        <f t="shared" si="319"/>
        <v>0</v>
      </c>
      <c r="AM99" s="20">
        <f t="shared" si="319"/>
        <v>15.986186677826501</v>
      </c>
      <c r="AN99" s="64">
        <f t="shared" si="319"/>
        <v>3.81101096691087</v>
      </c>
      <c r="AO99" s="64">
        <f t="shared" si="319"/>
        <v>0</v>
      </c>
      <c r="AP99" s="64">
        <f t="shared" si="319"/>
        <v>0</v>
      </c>
      <c r="AQ99" s="64">
        <f t="shared" si="319"/>
        <v>3.175842472425725</v>
      </c>
      <c r="AR99" s="64">
        <f t="shared" si="319"/>
        <v>0.63516849448514501</v>
      </c>
      <c r="AS99" s="20">
        <f t="shared" si="319"/>
        <v>4.9026486371867604</v>
      </c>
      <c r="AT99" s="20">
        <f t="shared" si="319"/>
        <v>0</v>
      </c>
      <c r="AU99" s="20">
        <f t="shared" si="319"/>
        <v>0</v>
      </c>
      <c r="AV99" s="20">
        <f t="shared" si="319"/>
        <v>4.2494300057899084</v>
      </c>
      <c r="AW99" s="20">
        <f t="shared" si="319"/>
        <v>0.65321863139685199</v>
      </c>
      <c r="AX99" s="20">
        <f t="shared" ref="AX99:BB99" si="320">SUM(AX100:AX103)</f>
        <v>0</v>
      </c>
      <c r="AY99" s="20">
        <f t="shared" si="320"/>
        <v>0</v>
      </c>
      <c r="AZ99" s="20">
        <f t="shared" si="320"/>
        <v>0</v>
      </c>
      <c r="BA99" s="64">
        <f t="shared" si="320"/>
        <v>0</v>
      </c>
      <c r="BB99" s="64">
        <f t="shared" si="320"/>
        <v>0</v>
      </c>
      <c r="BC99" s="20">
        <f t="shared" si="319"/>
        <v>0</v>
      </c>
      <c r="BD99" s="20">
        <f t="shared" si="319"/>
        <v>0</v>
      </c>
      <c r="BE99" s="20">
        <f t="shared" si="319"/>
        <v>0</v>
      </c>
      <c r="BF99" s="20">
        <f t="shared" si="319"/>
        <v>0</v>
      </c>
      <c r="BG99" s="20">
        <f t="shared" si="319"/>
        <v>0</v>
      </c>
      <c r="BH99" s="20">
        <f t="shared" ref="BH99:BL99" si="321">SUM(BH100:BH103)</f>
        <v>0</v>
      </c>
      <c r="BI99" s="20">
        <f t="shared" si="321"/>
        <v>0</v>
      </c>
      <c r="BJ99" s="20">
        <f t="shared" si="321"/>
        <v>0</v>
      </c>
      <c r="BK99" s="20">
        <f t="shared" si="321"/>
        <v>0</v>
      </c>
      <c r="BL99" s="20">
        <f t="shared" si="321"/>
        <v>0</v>
      </c>
      <c r="BM99" s="20">
        <f t="shared" si="319"/>
        <v>0</v>
      </c>
      <c r="BN99" s="20">
        <f t="shared" si="319"/>
        <v>0</v>
      </c>
      <c r="BO99" s="20">
        <f t="shared" si="319"/>
        <v>0</v>
      </c>
      <c r="BP99" s="20">
        <f t="shared" si="319"/>
        <v>0</v>
      </c>
      <c r="BQ99" s="20">
        <f t="shared" si="319"/>
        <v>0</v>
      </c>
      <c r="BR99" s="20">
        <f t="shared" si="319"/>
        <v>0</v>
      </c>
      <c r="BS99" s="20">
        <f t="shared" si="319"/>
        <v>0</v>
      </c>
      <c r="BT99" s="20">
        <f t="shared" si="319"/>
        <v>0</v>
      </c>
      <c r="BU99" s="64">
        <f t="shared" si="319"/>
        <v>0</v>
      </c>
      <c r="BV99" s="64">
        <f t="shared" si="319"/>
        <v>0</v>
      </c>
      <c r="BW99" s="20">
        <f t="shared" si="318"/>
        <v>0</v>
      </c>
      <c r="BX99" s="20">
        <f t="shared" si="318"/>
        <v>0</v>
      </c>
      <c r="BY99" s="20">
        <f t="shared" si="318"/>
        <v>0</v>
      </c>
      <c r="BZ99" s="20">
        <f t="shared" si="318"/>
        <v>0</v>
      </c>
      <c r="CA99" s="20">
        <f t="shared" si="318"/>
        <v>0</v>
      </c>
      <c r="CB99" s="20">
        <f t="shared" si="318"/>
        <v>0</v>
      </c>
      <c r="CC99" s="20">
        <f t="shared" si="318"/>
        <v>0</v>
      </c>
      <c r="CD99" s="20">
        <f t="shared" si="318"/>
        <v>0</v>
      </c>
      <c r="CE99" s="20">
        <f t="shared" si="318"/>
        <v>0</v>
      </c>
      <c r="CF99" s="20">
        <f t="shared" si="318"/>
        <v>0</v>
      </c>
      <c r="CG99" s="20" t="s">
        <v>49</v>
      </c>
      <c r="CH99" s="20" t="s">
        <v>49</v>
      </c>
      <c r="CI99" s="20" t="s">
        <v>49</v>
      </c>
      <c r="CJ99" s="20" t="s">
        <v>49</v>
      </c>
      <c r="CK99" s="20" t="s">
        <v>49</v>
      </c>
      <c r="CL99" s="20">
        <f t="shared" si="318"/>
        <v>7.4551231552452286</v>
      </c>
      <c r="CM99" s="20">
        <f t="shared" si="318"/>
        <v>0</v>
      </c>
      <c r="CN99" s="20">
        <f t="shared" si="318"/>
        <v>0</v>
      </c>
      <c r="CO99" s="20">
        <f t="shared" si="318"/>
        <v>3.175842472425725</v>
      </c>
      <c r="CP99" s="20">
        <f t="shared" ref="CP99:CU99" si="322">SUM(CP100:CP103)</f>
        <v>4.279280682819504</v>
      </c>
      <c r="CQ99" s="20">
        <f t="shared" si="322"/>
        <v>20.88883531501326</v>
      </c>
      <c r="CR99" s="20">
        <f t="shared" si="322"/>
        <v>0</v>
      </c>
      <c r="CS99" s="20">
        <f t="shared" si="322"/>
        <v>0</v>
      </c>
      <c r="CT99" s="20">
        <f t="shared" si="322"/>
        <v>4.2494300057899084</v>
      </c>
      <c r="CU99" s="20">
        <f t="shared" si="322"/>
        <v>16.639405309223353</v>
      </c>
      <c r="CV99" s="20" t="s">
        <v>49</v>
      </c>
    </row>
    <row r="100" spans="1:100" s="26" customFormat="1">
      <c r="A100" s="57" t="s">
        <v>311</v>
      </c>
      <c r="B100" s="91" t="s">
        <v>192</v>
      </c>
      <c r="C100" s="85" t="s">
        <v>184</v>
      </c>
      <c r="D100" s="76" t="s">
        <v>48</v>
      </c>
      <c r="E100" s="76" t="s">
        <v>141</v>
      </c>
      <c r="F100" s="79" t="s">
        <v>171</v>
      </c>
      <c r="G100" s="79" t="s">
        <v>171</v>
      </c>
      <c r="H100" s="126" t="s">
        <v>49</v>
      </c>
      <c r="I100" s="127" t="s">
        <v>49</v>
      </c>
      <c r="J100" s="127" t="s">
        <v>49</v>
      </c>
      <c r="K100" s="127" t="s">
        <v>49</v>
      </c>
      <c r="L100" s="127" t="s">
        <v>49</v>
      </c>
      <c r="M100" s="127" t="s">
        <v>49</v>
      </c>
      <c r="N100" s="21">
        <f>6.1742084</f>
        <v>6.1742084000000004</v>
      </c>
      <c r="O100" s="65">
        <f t="shared" si="182"/>
        <v>18.591683638920912</v>
      </c>
      <c r="P100" s="21">
        <f>S100+N100+Y100</f>
        <v>20.464172791994702</v>
      </c>
      <c r="Q100" s="21">
        <f>T100+AD100+AN100+AX100+BH100+BR100</f>
        <v>12.417475238920911</v>
      </c>
      <c r="R100" s="21">
        <f t="shared" ref="R100:R103" si="323">Q100-T100</f>
        <v>7.4551231552452313</v>
      </c>
      <c r="S100" s="21">
        <f>AI100+AS100+BC100+BM100+BW100+CB100</f>
        <v>9.5601763919947018</v>
      </c>
      <c r="T100" s="21">
        <f>U100+V100+W100+X100</f>
        <v>4.9623520836756798</v>
      </c>
      <c r="U100" s="21">
        <v>0</v>
      </c>
      <c r="V100" s="21">
        <v>0</v>
      </c>
      <c r="W100" s="21">
        <v>4.3342752844063988</v>
      </c>
      <c r="X100" s="21">
        <v>0.62807679926928084</v>
      </c>
      <c r="Y100" s="21">
        <f>Z100+AA100+AB100+AC100</f>
        <v>4.7297880000000001</v>
      </c>
      <c r="Z100" s="21">
        <v>0</v>
      </c>
      <c r="AA100" s="21">
        <v>0</v>
      </c>
      <c r="AB100" s="21">
        <v>4.1335499999999996</v>
      </c>
      <c r="AC100" s="21">
        <v>0.59623800000000049</v>
      </c>
      <c r="AD100" s="21">
        <f t="shared" ref="AD100:AD103" si="324">AE100+AF100+AG100+AH100</f>
        <v>3.6441121883343595</v>
      </c>
      <c r="AE100" s="21">
        <v>0</v>
      </c>
      <c r="AF100" s="21">
        <v>0</v>
      </c>
      <c r="AG100" s="65">
        <v>0</v>
      </c>
      <c r="AH100" s="65">
        <v>3.6441121883343595</v>
      </c>
      <c r="AI100" s="21">
        <f t="shared" ref="AI100:AI103" si="325">AJ100+AK100+AL100+AM100</f>
        <v>4.6575277548079406</v>
      </c>
      <c r="AJ100" s="21">
        <v>0</v>
      </c>
      <c r="AK100" s="21">
        <v>0</v>
      </c>
      <c r="AL100" s="21">
        <v>0</v>
      </c>
      <c r="AM100" s="21">
        <v>4.6575277548079406</v>
      </c>
      <c r="AN100" s="65">
        <f t="shared" si="249"/>
        <v>3.81101096691087</v>
      </c>
      <c r="AO100" s="65">
        <v>0</v>
      </c>
      <c r="AP100" s="65">
        <v>0</v>
      </c>
      <c r="AQ100" s="65">
        <v>3.175842472425725</v>
      </c>
      <c r="AR100" s="65">
        <v>0.63516849448514501</v>
      </c>
      <c r="AS100" s="21">
        <f t="shared" ref="AS100:AS103" si="326">AT100+AU100+AV100+AW100</f>
        <v>4.9026486371867604</v>
      </c>
      <c r="AT100" s="21">
        <v>0</v>
      </c>
      <c r="AU100" s="21">
        <v>0</v>
      </c>
      <c r="AV100" s="21">
        <v>4.2494300057899084</v>
      </c>
      <c r="AW100" s="21">
        <f>4.90264863718676-AV100</f>
        <v>0.65321863139685199</v>
      </c>
      <c r="AX100" s="21">
        <f t="shared" ref="AX100:AX103" si="327">AY100+AZ100+BA100+BB100</f>
        <v>0</v>
      </c>
      <c r="AY100" s="21">
        <v>0</v>
      </c>
      <c r="AZ100" s="21">
        <v>0</v>
      </c>
      <c r="BA100" s="65">
        <v>0</v>
      </c>
      <c r="BB100" s="65">
        <f>BA100*20%</f>
        <v>0</v>
      </c>
      <c r="BC100" s="21">
        <f t="shared" ref="BC100:BC103" si="328">BD100+BE100+BF100+BG100</f>
        <v>0</v>
      </c>
      <c r="BD100" s="21">
        <v>0</v>
      </c>
      <c r="BE100" s="21">
        <v>0</v>
      </c>
      <c r="BF100" s="21">
        <v>0</v>
      </c>
      <c r="BG100" s="21">
        <f>BF100*20%</f>
        <v>0</v>
      </c>
      <c r="BH100" s="21">
        <f t="shared" ref="BH100:BH103" si="329">BI100+BJ100+BK100+BL100</f>
        <v>0</v>
      </c>
      <c r="BI100" s="21">
        <v>0</v>
      </c>
      <c r="BJ100" s="21">
        <v>0</v>
      </c>
      <c r="BK100" s="21">
        <v>0</v>
      </c>
      <c r="BL100" s="21">
        <f>BK100*20%</f>
        <v>0</v>
      </c>
      <c r="BM100" s="21">
        <f t="shared" ref="BM100:BM103" si="330">BN100+BO100+BP100+BQ100</f>
        <v>0</v>
      </c>
      <c r="BN100" s="21">
        <v>0</v>
      </c>
      <c r="BO100" s="21">
        <v>0</v>
      </c>
      <c r="BP100" s="21">
        <v>0</v>
      </c>
      <c r="BQ100" s="21">
        <f>BP100*20%</f>
        <v>0</v>
      </c>
      <c r="BR100" s="21">
        <f t="shared" ref="BR100:BR103" si="331">BS100+BT100+BU100+BV100</f>
        <v>0</v>
      </c>
      <c r="BS100" s="21">
        <v>0</v>
      </c>
      <c r="BT100" s="21">
        <v>0</v>
      </c>
      <c r="BU100" s="65">
        <v>0</v>
      </c>
      <c r="BV100" s="65">
        <f>BU100*20%</f>
        <v>0</v>
      </c>
      <c r="BW100" s="21">
        <f t="shared" si="256"/>
        <v>0</v>
      </c>
      <c r="BX100" s="21">
        <v>0</v>
      </c>
      <c r="BY100" s="21">
        <v>0</v>
      </c>
      <c r="BZ100" s="21">
        <v>0</v>
      </c>
      <c r="CA100" s="21">
        <f>BZ100*20%</f>
        <v>0</v>
      </c>
      <c r="CB100" s="21">
        <f t="shared" si="257"/>
        <v>0</v>
      </c>
      <c r="CC100" s="21">
        <v>0</v>
      </c>
      <c r="CD100" s="21">
        <v>0</v>
      </c>
      <c r="CE100" s="21">
        <v>0</v>
      </c>
      <c r="CF100" s="21">
        <f>CE100*20%</f>
        <v>0</v>
      </c>
      <c r="CG100" s="21" t="s">
        <v>49</v>
      </c>
      <c r="CH100" s="21" t="s">
        <v>49</v>
      </c>
      <c r="CI100" s="21" t="s">
        <v>49</v>
      </c>
      <c r="CJ100" s="21" t="s">
        <v>49</v>
      </c>
      <c r="CK100" s="21" t="s">
        <v>49</v>
      </c>
      <c r="CL100" s="21">
        <f t="shared" ref="CL100:CL103" si="332">CM100+CN100+CO100+CP100</f>
        <v>7.4551231552452286</v>
      </c>
      <c r="CM100" s="21">
        <v>0</v>
      </c>
      <c r="CN100" s="21">
        <v>0</v>
      </c>
      <c r="CO100" s="21">
        <f>AG100+AQ100+BA100+BK100+BU100+CE100</f>
        <v>3.175842472425725</v>
      </c>
      <c r="CP100" s="21">
        <f>AH100+AR100+BB100+BL100+BV100+CF100</f>
        <v>4.279280682819504</v>
      </c>
      <c r="CQ100" s="21">
        <f t="shared" ref="CQ100:CQ103" si="333">CR100+CS100+CT100+CU100</f>
        <v>9.5601763919947018</v>
      </c>
      <c r="CR100" s="21">
        <v>0</v>
      </c>
      <c r="CS100" s="21">
        <v>0</v>
      </c>
      <c r="CT100" s="21">
        <f>AL100+AV100+BF100+BP100+BZ100+CE100</f>
        <v>4.2494300057899084</v>
      </c>
      <c r="CU100" s="21">
        <f>AM100+AW100+BG100+BQ100+CA100+CF100</f>
        <v>5.3107463862047926</v>
      </c>
      <c r="CV100" s="21" t="s">
        <v>289</v>
      </c>
    </row>
    <row r="101" spans="1:100" s="26" customFormat="1" ht="28.5" customHeight="1">
      <c r="A101" s="57" t="s">
        <v>311</v>
      </c>
      <c r="B101" s="91" t="s">
        <v>282</v>
      </c>
      <c r="C101" s="146" t="s">
        <v>279</v>
      </c>
      <c r="D101" s="76" t="s">
        <v>144</v>
      </c>
      <c r="E101" s="76">
        <v>2025</v>
      </c>
      <c r="F101" s="79" t="s">
        <v>49</v>
      </c>
      <c r="G101" s="79" t="s">
        <v>170</v>
      </c>
      <c r="H101" s="126" t="s">
        <v>49</v>
      </c>
      <c r="I101" s="127" t="s">
        <v>49</v>
      </c>
      <c r="J101" s="127" t="s">
        <v>49</v>
      </c>
      <c r="K101" s="127" t="s">
        <v>49</v>
      </c>
      <c r="L101" s="127" t="s">
        <v>49</v>
      </c>
      <c r="M101" s="127" t="s">
        <v>49</v>
      </c>
      <c r="N101" s="21">
        <v>0</v>
      </c>
      <c r="O101" s="65">
        <f t="shared" ref="O101" si="334">N101+Q101</f>
        <v>0</v>
      </c>
      <c r="P101" s="21">
        <f t="shared" ref="P101" si="335">S101+N101+Y101</f>
        <v>5.2088132846888602</v>
      </c>
      <c r="Q101" s="21">
        <f>T101+AD101+AN101+AX101+BH101+BR101</f>
        <v>0</v>
      </c>
      <c r="R101" s="21">
        <f t="shared" ref="R101" si="336">Q101-T101</f>
        <v>0</v>
      </c>
      <c r="S101" s="21">
        <f>AI101+AS101+BC101+BM101+BW101+CB101</f>
        <v>5.2088132846888602</v>
      </c>
      <c r="T101" s="21">
        <f t="shared" ref="T101:T102" si="337">U101+V101+W101+X101</f>
        <v>0</v>
      </c>
      <c r="U101" s="21">
        <v>0</v>
      </c>
      <c r="V101" s="21">
        <v>0</v>
      </c>
      <c r="W101" s="21">
        <v>0</v>
      </c>
      <c r="X101" s="21">
        <v>0</v>
      </c>
      <c r="Y101" s="21">
        <f t="shared" ref="Y101:Y102" si="338">Z101+AA101+AB101+AC101</f>
        <v>0</v>
      </c>
      <c r="Z101" s="21">
        <v>0</v>
      </c>
      <c r="AA101" s="21">
        <v>0</v>
      </c>
      <c r="AB101" s="21">
        <v>0</v>
      </c>
      <c r="AC101" s="21">
        <v>0</v>
      </c>
      <c r="AD101" s="65">
        <f t="shared" ref="AD101:AD102" si="339">AE101+AF101+AG101+AH101</f>
        <v>0</v>
      </c>
      <c r="AE101" s="65">
        <v>0</v>
      </c>
      <c r="AF101" s="65">
        <v>0</v>
      </c>
      <c r="AG101" s="65">
        <v>0</v>
      </c>
      <c r="AH101" s="65">
        <f t="shared" ref="AH101:AH102" si="340">AG101*20%</f>
        <v>0</v>
      </c>
      <c r="AI101" s="65">
        <f t="shared" ref="AI101:AI102" si="341">AJ101+AK101+AL101+AM101</f>
        <v>5.2088132846888602</v>
      </c>
      <c r="AJ101" s="65">
        <v>0</v>
      </c>
      <c r="AK101" s="65">
        <v>0</v>
      </c>
      <c r="AL101" s="65">
        <v>0</v>
      </c>
      <c r="AM101" s="65">
        <v>5.2088132846888602</v>
      </c>
      <c r="AN101" s="65">
        <f t="shared" ref="AN101:AN102" si="342">AO101+AP101+AQ101+AR101</f>
        <v>0</v>
      </c>
      <c r="AO101" s="65">
        <v>0</v>
      </c>
      <c r="AP101" s="65">
        <v>0</v>
      </c>
      <c r="AQ101" s="65">
        <v>0</v>
      </c>
      <c r="AR101" s="65">
        <f t="shared" ref="AR101:AR102" si="343">AQ101*20%</f>
        <v>0</v>
      </c>
      <c r="AS101" s="65">
        <f t="shared" ref="AS101:AS102" si="344">AT101+AU101+AV101+AW101</f>
        <v>0</v>
      </c>
      <c r="AT101" s="65">
        <v>0</v>
      </c>
      <c r="AU101" s="65">
        <v>0</v>
      </c>
      <c r="AV101" s="65">
        <v>0</v>
      </c>
      <c r="AW101" s="65">
        <f t="shared" ref="AW101:AW102" si="345">AV101*20%</f>
        <v>0</v>
      </c>
      <c r="AX101" s="65">
        <f t="shared" ref="AX101:AX102" si="346">AY101+AZ101+BA101+BB101</f>
        <v>0</v>
      </c>
      <c r="AY101" s="65">
        <v>0</v>
      </c>
      <c r="AZ101" s="65">
        <v>0</v>
      </c>
      <c r="BA101" s="65">
        <v>0</v>
      </c>
      <c r="BB101" s="65">
        <f t="shared" ref="BB101:BB102" si="347">BA101*20%</f>
        <v>0</v>
      </c>
      <c r="BC101" s="65">
        <f t="shared" ref="BC101:BC102" si="348">BD101+BE101+BF101+BG101</f>
        <v>0</v>
      </c>
      <c r="BD101" s="65">
        <v>0</v>
      </c>
      <c r="BE101" s="65">
        <v>0</v>
      </c>
      <c r="BF101" s="65">
        <v>0</v>
      </c>
      <c r="BG101" s="65">
        <f t="shared" ref="BG101:BG102" si="349">BF101*20%</f>
        <v>0</v>
      </c>
      <c r="BH101" s="65">
        <f t="shared" ref="BH101:BH102" si="350">BI101+BJ101+BK101+BL101</f>
        <v>0</v>
      </c>
      <c r="BI101" s="65">
        <v>0</v>
      </c>
      <c r="BJ101" s="65">
        <v>0</v>
      </c>
      <c r="BK101" s="65">
        <v>0</v>
      </c>
      <c r="BL101" s="65">
        <f t="shared" ref="BL101:BL102" si="351">BK101*20%</f>
        <v>0</v>
      </c>
      <c r="BM101" s="65">
        <f t="shared" ref="BM101:BM102" si="352">BN101+BO101+BP101+BQ101</f>
        <v>0</v>
      </c>
      <c r="BN101" s="65">
        <v>0</v>
      </c>
      <c r="BO101" s="65">
        <v>0</v>
      </c>
      <c r="BP101" s="65">
        <v>0</v>
      </c>
      <c r="BQ101" s="65">
        <f t="shared" ref="BQ101:BQ102" si="353">BP101*20%</f>
        <v>0</v>
      </c>
      <c r="BR101" s="65">
        <f t="shared" ref="BR101:BR102" si="354">BS101+BT101+BU101+BV101</f>
        <v>0</v>
      </c>
      <c r="BS101" s="65">
        <v>0</v>
      </c>
      <c r="BT101" s="65">
        <v>0</v>
      </c>
      <c r="BU101" s="65">
        <v>0</v>
      </c>
      <c r="BV101" s="65">
        <f t="shared" ref="BV101:BV102" si="355">BU101*20%</f>
        <v>0</v>
      </c>
      <c r="BW101" s="65">
        <f t="shared" ref="BW101:BW102" si="356">BX101+BY101+BZ101+CA101</f>
        <v>0</v>
      </c>
      <c r="BX101" s="65">
        <v>0</v>
      </c>
      <c r="BY101" s="65">
        <v>0</v>
      </c>
      <c r="BZ101" s="65">
        <v>0</v>
      </c>
      <c r="CA101" s="65">
        <f t="shared" ref="CA101:CA102" si="357">BZ101*20%</f>
        <v>0</v>
      </c>
      <c r="CB101" s="65">
        <f t="shared" ref="CB101:CB102" si="358">CC101+CD101+CE101+CF101</f>
        <v>0</v>
      </c>
      <c r="CC101" s="65">
        <v>0</v>
      </c>
      <c r="CD101" s="65">
        <v>0</v>
      </c>
      <c r="CE101" s="65">
        <v>0</v>
      </c>
      <c r="CF101" s="65">
        <f t="shared" ref="CF101:CF102" si="359">CE101*20%</f>
        <v>0</v>
      </c>
      <c r="CG101" s="65" t="s">
        <v>49</v>
      </c>
      <c r="CH101" s="65" t="s">
        <v>49</v>
      </c>
      <c r="CI101" s="65" t="s">
        <v>49</v>
      </c>
      <c r="CJ101" s="65" t="s">
        <v>49</v>
      </c>
      <c r="CK101" s="65" t="s">
        <v>49</v>
      </c>
      <c r="CL101" s="21">
        <f t="shared" ref="CL101:CL102" si="360">CM101+CN101+CO101+CP101</f>
        <v>0</v>
      </c>
      <c r="CM101" s="21">
        <v>0</v>
      </c>
      <c r="CN101" s="21">
        <v>0</v>
      </c>
      <c r="CO101" s="21">
        <f t="shared" ref="CO101:CO102" si="361">AG101+AQ101+BA101+BK101+BU101+CE101</f>
        <v>0</v>
      </c>
      <c r="CP101" s="21">
        <f t="shared" ref="CP101:CP102" si="362">AH101+AR101+BB101+BL101+BV101+CF101</f>
        <v>0</v>
      </c>
      <c r="CQ101" s="21">
        <f t="shared" ref="CQ101:CQ102" si="363">CR101+CS101+CT101+CU101</f>
        <v>5.2088132846888602</v>
      </c>
      <c r="CR101" s="21">
        <v>0</v>
      </c>
      <c r="CS101" s="21">
        <v>0</v>
      </c>
      <c r="CT101" s="21">
        <f t="shared" ref="CT101:CT102" si="364">AL101+AV101+BF101+BP101+BZ101+CE101</f>
        <v>0</v>
      </c>
      <c r="CU101" s="21">
        <f t="shared" ref="CU101:CU102" si="365">AM101+AW101+BG101+BQ101+CA101+CF101</f>
        <v>5.2088132846888602</v>
      </c>
      <c r="CV101" s="152" t="s">
        <v>307</v>
      </c>
    </row>
    <row r="102" spans="1:100" s="26" customFormat="1" ht="28.5" customHeight="1">
      <c r="A102" s="57" t="s">
        <v>311</v>
      </c>
      <c r="B102" s="91" t="s">
        <v>284</v>
      </c>
      <c r="C102" s="146" t="s">
        <v>280</v>
      </c>
      <c r="D102" s="76" t="s">
        <v>144</v>
      </c>
      <c r="E102" s="76">
        <v>2025</v>
      </c>
      <c r="F102" s="79" t="s">
        <v>49</v>
      </c>
      <c r="G102" s="79" t="s">
        <v>170</v>
      </c>
      <c r="H102" s="126" t="s">
        <v>49</v>
      </c>
      <c r="I102" s="127" t="s">
        <v>49</v>
      </c>
      <c r="J102" s="127" t="s">
        <v>49</v>
      </c>
      <c r="K102" s="127" t="s">
        <v>49</v>
      </c>
      <c r="L102" s="127" t="s">
        <v>49</v>
      </c>
      <c r="M102" s="127" t="s">
        <v>49</v>
      </c>
      <c r="N102" s="21">
        <v>0</v>
      </c>
      <c r="O102" s="65">
        <f t="shared" ref="O102" si="366">N102+Q102</f>
        <v>0</v>
      </c>
      <c r="P102" s="21">
        <f t="shared" ref="P102" si="367">S102+N102+Y102</f>
        <v>4.8226859644697395</v>
      </c>
      <c r="Q102" s="21">
        <f>T102+AD102+AN102+AX102+BH102+BR102</f>
        <v>0</v>
      </c>
      <c r="R102" s="21">
        <f t="shared" ref="R102" si="368">Q102-T102</f>
        <v>0</v>
      </c>
      <c r="S102" s="21">
        <f>AI102+AS102+BC102+BM102+BW102+CB102</f>
        <v>4.8226859644697395</v>
      </c>
      <c r="T102" s="21">
        <f t="shared" si="337"/>
        <v>0</v>
      </c>
      <c r="U102" s="21">
        <v>0</v>
      </c>
      <c r="V102" s="21">
        <v>0</v>
      </c>
      <c r="W102" s="21">
        <v>0</v>
      </c>
      <c r="X102" s="21">
        <v>0</v>
      </c>
      <c r="Y102" s="21">
        <f t="shared" si="338"/>
        <v>0</v>
      </c>
      <c r="Z102" s="21">
        <v>0</v>
      </c>
      <c r="AA102" s="21">
        <v>0</v>
      </c>
      <c r="AB102" s="21">
        <v>0</v>
      </c>
      <c r="AC102" s="21">
        <v>0</v>
      </c>
      <c r="AD102" s="65">
        <f t="shared" si="339"/>
        <v>0</v>
      </c>
      <c r="AE102" s="65">
        <v>0</v>
      </c>
      <c r="AF102" s="65">
        <v>0</v>
      </c>
      <c r="AG102" s="65">
        <v>0</v>
      </c>
      <c r="AH102" s="65">
        <f t="shared" si="340"/>
        <v>0</v>
      </c>
      <c r="AI102" s="65">
        <f t="shared" si="341"/>
        <v>4.8226859644697395</v>
      </c>
      <c r="AJ102" s="65">
        <v>0</v>
      </c>
      <c r="AK102" s="65">
        <v>0</v>
      </c>
      <c r="AL102" s="65">
        <v>0</v>
      </c>
      <c r="AM102" s="65">
        <v>4.8226859644697395</v>
      </c>
      <c r="AN102" s="65">
        <f t="shared" si="342"/>
        <v>0</v>
      </c>
      <c r="AO102" s="65">
        <v>0</v>
      </c>
      <c r="AP102" s="65">
        <v>0</v>
      </c>
      <c r="AQ102" s="65">
        <v>0</v>
      </c>
      <c r="AR102" s="65">
        <f t="shared" si="343"/>
        <v>0</v>
      </c>
      <c r="AS102" s="65">
        <f t="shared" si="344"/>
        <v>0</v>
      </c>
      <c r="AT102" s="65">
        <v>0</v>
      </c>
      <c r="AU102" s="65">
        <v>0</v>
      </c>
      <c r="AV102" s="65">
        <v>0</v>
      </c>
      <c r="AW102" s="65">
        <f t="shared" si="345"/>
        <v>0</v>
      </c>
      <c r="AX102" s="65">
        <f t="shared" si="346"/>
        <v>0</v>
      </c>
      <c r="AY102" s="65">
        <v>0</v>
      </c>
      <c r="AZ102" s="65">
        <v>0</v>
      </c>
      <c r="BA102" s="65">
        <v>0</v>
      </c>
      <c r="BB102" s="65">
        <f t="shared" si="347"/>
        <v>0</v>
      </c>
      <c r="BC102" s="65">
        <f t="shared" si="348"/>
        <v>0</v>
      </c>
      <c r="BD102" s="65">
        <v>0</v>
      </c>
      <c r="BE102" s="65">
        <v>0</v>
      </c>
      <c r="BF102" s="65">
        <v>0</v>
      </c>
      <c r="BG102" s="65">
        <f t="shared" si="349"/>
        <v>0</v>
      </c>
      <c r="BH102" s="65">
        <f t="shared" si="350"/>
        <v>0</v>
      </c>
      <c r="BI102" s="65">
        <v>0</v>
      </c>
      <c r="BJ102" s="65">
        <v>0</v>
      </c>
      <c r="BK102" s="65">
        <v>0</v>
      </c>
      <c r="BL102" s="65">
        <f t="shared" si="351"/>
        <v>0</v>
      </c>
      <c r="BM102" s="65">
        <f t="shared" si="352"/>
        <v>0</v>
      </c>
      <c r="BN102" s="65">
        <v>0</v>
      </c>
      <c r="BO102" s="65">
        <v>0</v>
      </c>
      <c r="BP102" s="65">
        <v>0</v>
      </c>
      <c r="BQ102" s="65">
        <f t="shared" si="353"/>
        <v>0</v>
      </c>
      <c r="BR102" s="65">
        <f t="shared" si="354"/>
        <v>0</v>
      </c>
      <c r="BS102" s="65">
        <v>0</v>
      </c>
      <c r="BT102" s="65">
        <v>0</v>
      </c>
      <c r="BU102" s="65">
        <v>0</v>
      </c>
      <c r="BV102" s="65">
        <f t="shared" si="355"/>
        <v>0</v>
      </c>
      <c r="BW102" s="65">
        <f t="shared" si="356"/>
        <v>0</v>
      </c>
      <c r="BX102" s="65">
        <v>0</v>
      </c>
      <c r="BY102" s="65">
        <v>0</v>
      </c>
      <c r="BZ102" s="65">
        <v>0</v>
      </c>
      <c r="CA102" s="65">
        <f t="shared" si="357"/>
        <v>0</v>
      </c>
      <c r="CB102" s="65">
        <f t="shared" si="358"/>
        <v>0</v>
      </c>
      <c r="CC102" s="65">
        <v>0</v>
      </c>
      <c r="CD102" s="65">
        <v>0</v>
      </c>
      <c r="CE102" s="65">
        <v>0</v>
      </c>
      <c r="CF102" s="65">
        <f t="shared" si="359"/>
        <v>0</v>
      </c>
      <c r="CG102" s="65" t="s">
        <v>49</v>
      </c>
      <c r="CH102" s="65" t="s">
        <v>49</v>
      </c>
      <c r="CI102" s="65" t="s">
        <v>49</v>
      </c>
      <c r="CJ102" s="65" t="s">
        <v>49</v>
      </c>
      <c r="CK102" s="65" t="s">
        <v>49</v>
      </c>
      <c r="CL102" s="21">
        <f t="shared" si="360"/>
        <v>0</v>
      </c>
      <c r="CM102" s="21">
        <v>0</v>
      </c>
      <c r="CN102" s="21">
        <v>0</v>
      </c>
      <c r="CO102" s="21">
        <f t="shared" si="361"/>
        <v>0</v>
      </c>
      <c r="CP102" s="21">
        <f t="shared" si="362"/>
        <v>0</v>
      </c>
      <c r="CQ102" s="21">
        <f t="shared" si="363"/>
        <v>4.8226859644697395</v>
      </c>
      <c r="CR102" s="21">
        <v>0</v>
      </c>
      <c r="CS102" s="21">
        <v>0</v>
      </c>
      <c r="CT102" s="21">
        <f t="shared" si="364"/>
        <v>0</v>
      </c>
      <c r="CU102" s="21">
        <f t="shared" si="365"/>
        <v>4.8226859644697395</v>
      </c>
      <c r="CV102" s="153"/>
    </row>
    <row r="103" spans="1:100" s="26" customFormat="1" ht="41.25" customHeight="1">
      <c r="A103" s="57" t="s">
        <v>311</v>
      </c>
      <c r="B103" s="147" t="s">
        <v>283</v>
      </c>
      <c r="C103" s="146" t="s">
        <v>281</v>
      </c>
      <c r="D103" s="76" t="s">
        <v>144</v>
      </c>
      <c r="E103" s="76">
        <v>2025</v>
      </c>
      <c r="F103" s="79" t="s">
        <v>49</v>
      </c>
      <c r="G103" s="79" t="s">
        <v>170</v>
      </c>
      <c r="H103" s="126" t="s">
        <v>49</v>
      </c>
      <c r="I103" s="127" t="s">
        <v>49</v>
      </c>
      <c r="J103" s="127" t="s">
        <v>49</v>
      </c>
      <c r="K103" s="127" t="s">
        <v>49</v>
      </c>
      <c r="L103" s="127" t="s">
        <v>49</v>
      </c>
      <c r="M103" s="127" t="s">
        <v>49</v>
      </c>
      <c r="N103" s="21">
        <v>0</v>
      </c>
      <c r="O103" s="65">
        <f t="shared" si="182"/>
        <v>0</v>
      </c>
      <c r="P103" s="21">
        <f t="shared" si="183"/>
        <v>1.29715967385996</v>
      </c>
      <c r="Q103" s="21">
        <f>T103+AD103+AN103+AX103+BH103+BR103</f>
        <v>0</v>
      </c>
      <c r="R103" s="21">
        <f t="shared" si="323"/>
        <v>0</v>
      </c>
      <c r="S103" s="21">
        <f>AI103+AS103+BC103+BM103+BW103+CB103</f>
        <v>1.29715967385996</v>
      </c>
      <c r="T103" s="21">
        <f>U103+V103+W103+X103</f>
        <v>0</v>
      </c>
      <c r="U103" s="21">
        <v>0</v>
      </c>
      <c r="V103" s="21">
        <v>0</v>
      </c>
      <c r="W103" s="21">
        <v>0</v>
      </c>
      <c r="X103" s="21">
        <v>0</v>
      </c>
      <c r="Y103" s="21">
        <f>Z103+AA103+AB103+AC103</f>
        <v>0</v>
      </c>
      <c r="Z103" s="21">
        <v>0</v>
      </c>
      <c r="AA103" s="21">
        <v>0</v>
      </c>
      <c r="AB103" s="21">
        <v>0</v>
      </c>
      <c r="AC103" s="21">
        <v>0</v>
      </c>
      <c r="AD103" s="65">
        <f t="shared" si="324"/>
        <v>0</v>
      </c>
      <c r="AE103" s="65">
        <v>0</v>
      </c>
      <c r="AF103" s="65">
        <v>0</v>
      </c>
      <c r="AG103" s="65">
        <v>0</v>
      </c>
      <c r="AH103" s="65">
        <f>AG103*20%</f>
        <v>0</v>
      </c>
      <c r="AI103" s="65">
        <f t="shared" si="325"/>
        <v>1.29715967385996</v>
      </c>
      <c r="AJ103" s="65">
        <v>0</v>
      </c>
      <c r="AK103" s="65">
        <v>0</v>
      </c>
      <c r="AL103" s="65">
        <v>0</v>
      </c>
      <c r="AM103" s="65">
        <v>1.29715967385996</v>
      </c>
      <c r="AN103" s="65">
        <f t="shared" si="249"/>
        <v>0</v>
      </c>
      <c r="AO103" s="65">
        <v>0</v>
      </c>
      <c r="AP103" s="65">
        <v>0</v>
      </c>
      <c r="AQ103" s="65">
        <v>0</v>
      </c>
      <c r="AR103" s="65">
        <f>AQ103*20%</f>
        <v>0</v>
      </c>
      <c r="AS103" s="65">
        <f t="shared" si="326"/>
        <v>0</v>
      </c>
      <c r="AT103" s="65">
        <v>0</v>
      </c>
      <c r="AU103" s="65">
        <v>0</v>
      </c>
      <c r="AV103" s="65">
        <v>0</v>
      </c>
      <c r="AW103" s="65">
        <f>AV103*20%</f>
        <v>0</v>
      </c>
      <c r="AX103" s="65">
        <f t="shared" si="327"/>
        <v>0</v>
      </c>
      <c r="AY103" s="65">
        <v>0</v>
      </c>
      <c r="AZ103" s="65">
        <v>0</v>
      </c>
      <c r="BA103" s="65">
        <v>0</v>
      </c>
      <c r="BB103" s="65">
        <f>BA103*20%</f>
        <v>0</v>
      </c>
      <c r="BC103" s="65">
        <f t="shared" si="328"/>
        <v>0</v>
      </c>
      <c r="BD103" s="65">
        <v>0</v>
      </c>
      <c r="BE103" s="65">
        <v>0</v>
      </c>
      <c r="BF103" s="65">
        <v>0</v>
      </c>
      <c r="BG103" s="65">
        <f>BF103*20%</f>
        <v>0</v>
      </c>
      <c r="BH103" s="65">
        <f t="shared" si="329"/>
        <v>0</v>
      </c>
      <c r="BI103" s="65">
        <v>0</v>
      </c>
      <c r="BJ103" s="65">
        <v>0</v>
      </c>
      <c r="BK103" s="65">
        <v>0</v>
      </c>
      <c r="BL103" s="65">
        <f>BK103*20%</f>
        <v>0</v>
      </c>
      <c r="BM103" s="65">
        <f t="shared" si="330"/>
        <v>0</v>
      </c>
      <c r="BN103" s="65">
        <v>0</v>
      </c>
      <c r="BO103" s="65">
        <v>0</v>
      </c>
      <c r="BP103" s="65">
        <v>0</v>
      </c>
      <c r="BQ103" s="65">
        <f>BP103*20%</f>
        <v>0</v>
      </c>
      <c r="BR103" s="65">
        <f t="shared" si="331"/>
        <v>0</v>
      </c>
      <c r="BS103" s="65">
        <v>0</v>
      </c>
      <c r="BT103" s="65">
        <v>0</v>
      </c>
      <c r="BU103" s="65">
        <v>0</v>
      </c>
      <c r="BV103" s="65">
        <f>BU103*20%</f>
        <v>0</v>
      </c>
      <c r="BW103" s="65">
        <f t="shared" si="256"/>
        <v>0</v>
      </c>
      <c r="BX103" s="65">
        <v>0</v>
      </c>
      <c r="BY103" s="65">
        <v>0</v>
      </c>
      <c r="BZ103" s="65">
        <v>0</v>
      </c>
      <c r="CA103" s="65">
        <f>BZ103*20%</f>
        <v>0</v>
      </c>
      <c r="CB103" s="65">
        <f t="shared" si="257"/>
        <v>0</v>
      </c>
      <c r="CC103" s="65">
        <v>0</v>
      </c>
      <c r="CD103" s="65">
        <v>0</v>
      </c>
      <c r="CE103" s="65">
        <v>0</v>
      </c>
      <c r="CF103" s="65">
        <f>CE103*20%</f>
        <v>0</v>
      </c>
      <c r="CG103" s="65" t="s">
        <v>49</v>
      </c>
      <c r="CH103" s="65" t="s">
        <v>49</v>
      </c>
      <c r="CI103" s="65" t="s">
        <v>49</v>
      </c>
      <c r="CJ103" s="65" t="s">
        <v>49</v>
      </c>
      <c r="CK103" s="65" t="s">
        <v>49</v>
      </c>
      <c r="CL103" s="21">
        <f t="shared" si="332"/>
        <v>0</v>
      </c>
      <c r="CM103" s="21">
        <v>0</v>
      </c>
      <c r="CN103" s="21">
        <v>0</v>
      </c>
      <c r="CO103" s="21">
        <f>AG103+AQ103+BA103+BK103+BU103+CE103</f>
        <v>0</v>
      </c>
      <c r="CP103" s="21">
        <f>AH103+AR103+BB103+BL103+BV103+CF103</f>
        <v>0</v>
      </c>
      <c r="CQ103" s="21">
        <f t="shared" si="333"/>
        <v>1.29715967385996</v>
      </c>
      <c r="CR103" s="21">
        <v>0</v>
      </c>
      <c r="CS103" s="21">
        <v>0</v>
      </c>
      <c r="CT103" s="21">
        <f>AL103+AV103+BF103+BP103+BZ103+CE103</f>
        <v>0</v>
      </c>
      <c r="CU103" s="21">
        <f>AM103+AW103+BG103+BQ103+CA103+CF103</f>
        <v>1.29715967385996</v>
      </c>
      <c r="CV103" s="154"/>
    </row>
    <row r="104" spans="1:100" s="34" customFormat="1">
      <c r="A104" s="56" t="s">
        <v>311</v>
      </c>
      <c r="B104" s="98" t="s">
        <v>206</v>
      </c>
      <c r="C104" s="86" t="s">
        <v>102</v>
      </c>
      <c r="D104" s="75" t="s">
        <v>48</v>
      </c>
      <c r="E104" s="75">
        <v>2023</v>
      </c>
      <c r="F104" s="75">
        <v>2024</v>
      </c>
      <c r="G104" s="75">
        <v>2026</v>
      </c>
      <c r="H104" s="33" t="s">
        <v>49</v>
      </c>
      <c r="I104" s="33" t="s">
        <v>49</v>
      </c>
      <c r="J104" s="33" t="s">
        <v>49</v>
      </c>
      <c r="K104" s="33" t="s">
        <v>49</v>
      </c>
      <c r="L104" s="33" t="s">
        <v>49</v>
      </c>
      <c r="M104" s="33" t="s">
        <v>49</v>
      </c>
      <c r="N104" s="20">
        <f>SUM(N105:N108)</f>
        <v>0</v>
      </c>
      <c r="O104" s="20">
        <f t="shared" ref="O104:BZ104" si="369">SUM(O105:O108)</f>
        <v>3.0264380000000006</v>
      </c>
      <c r="P104" s="20">
        <f t="shared" si="369"/>
        <v>18.296230807927081</v>
      </c>
      <c r="Q104" s="20">
        <f t="shared" si="369"/>
        <v>3.0264380000000006</v>
      </c>
      <c r="R104" s="20">
        <f t="shared" si="369"/>
        <v>2.0486660000000008</v>
      </c>
      <c r="S104" s="20">
        <f t="shared" si="369"/>
        <v>17.44974868792708</v>
      </c>
      <c r="T104" s="20">
        <f t="shared" si="369"/>
        <v>0.97777200000000009</v>
      </c>
      <c r="U104" s="20">
        <f t="shared" si="369"/>
        <v>0</v>
      </c>
      <c r="V104" s="20">
        <f t="shared" si="369"/>
        <v>0</v>
      </c>
      <c r="W104" s="20">
        <f t="shared" si="369"/>
        <v>0.81481000000000003</v>
      </c>
      <c r="X104" s="20">
        <f t="shared" si="369"/>
        <v>0.16296200000000002</v>
      </c>
      <c r="Y104" s="20">
        <f t="shared" si="369"/>
        <v>0.84648212</v>
      </c>
      <c r="Z104" s="20">
        <f t="shared" si="369"/>
        <v>0</v>
      </c>
      <c r="AA104" s="20">
        <f t="shared" si="369"/>
        <v>0</v>
      </c>
      <c r="AB104" s="20">
        <f t="shared" si="369"/>
        <v>0.70540177000000004</v>
      </c>
      <c r="AC104" s="20">
        <f t="shared" si="369"/>
        <v>0.14108034999999997</v>
      </c>
      <c r="AD104" s="20">
        <f t="shared" si="369"/>
        <v>2.0486660000000003</v>
      </c>
      <c r="AE104" s="20">
        <f t="shared" si="369"/>
        <v>0</v>
      </c>
      <c r="AF104" s="20">
        <f t="shared" si="369"/>
        <v>0</v>
      </c>
      <c r="AG104" s="64">
        <f t="shared" si="369"/>
        <v>0</v>
      </c>
      <c r="AH104" s="64">
        <f t="shared" si="369"/>
        <v>2.0486660000000003</v>
      </c>
      <c r="AI104" s="20">
        <f t="shared" si="369"/>
        <v>2.6738800269383001</v>
      </c>
      <c r="AJ104" s="20">
        <f t="shared" si="369"/>
        <v>0</v>
      </c>
      <c r="AK104" s="20">
        <f t="shared" si="369"/>
        <v>0</v>
      </c>
      <c r="AL104" s="20">
        <f t="shared" si="369"/>
        <v>0</v>
      </c>
      <c r="AM104" s="20">
        <f t="shared" si="369"/>
        <v>2.6738800269383001</v>
      </c>
      <c r="AN104" s="64">
        <f t="shared" si="369"/>
        <v>0</v>
      </c>
      <c r="AO104" s="64">
        <f t="shared" si="369"/>
        <v>0</v>
      </c>
      <c r="AP104" s="64">
        <f t="shared" si="369"/>
        <v>0</v>
      </c>
      <c r="AQ104" s="64">
        <f t="shared" si="369"/>
        <v>0</v>
      </c>
      <c r="AR104" s="64">
        <f t="shared" si="369"/>
        <v>0</v>
      </c>
      <c r="AS104" s="20">
        <f t="shared" si="369"/>
        <v>14.775868660988781</v>
      </c>
      <c r="AT104" s="20">
        <f t="shared" si="369"/>
        <v>0</v>
      </c>
      <c r="AU104" s="20">
        <f t="shared" si="369"/>
        <v>0</v>
      </c>
      <c r="AV104" s="20">
        <f t="shared" si="369"/>
        <v>12.313223884157251</v>
      </c>
      <c r="AW104" s="20">
        <f t="shared" si="369"/>
        <v>2.4626447768315298</v>
      </c>
      <c r="AX104" s="20">
        <f t="shared" si="369"/>
        <v>0</v>
      </c>
      <c r="AY104" s="20">
        <f t="shared" si="369"/>
        <v>0</v>
      </c>
      <c r="AZ104" s="20">
        <f t="shared" si="369"/>
        <v>0</v>
      </c>
      <c r="BA104" s="64">
        <f t="shared" si="369"/>
        <v>0</v>
      </c>
      <c r="BB104" s="64">
        <f t="shared" si="369"/>
        <v>0</v>
      </c>
      <c r="BC104" s="20">
        <f t="shared" si="369"/>
        <v>0</v>
      </c>
      <c r="BD104" s="20">
        <f t="shared" si="369"/>
        <v>0</v>
      </c>
      <c r="BE104" s="20">
        <f t="shared" si="369"/>
        <v>0</v>
      </c>
      <c r="BF104" s="20">
        <f t="shared" si="369"/>
        <v>0</v>
      </c>
      <c r="BG104" s="20">
        <f t="shared" si="369"/>
        <v>0</v>
      </c>
      <c r="BH104" s="20">
        <f t="shared" si="369"/>
        <v>0</v>
      </c>
      <c r="BI104" s="20">
        <f t="shared" si="369"/>
        <v>0</v>
      </c>
      <c r="BJ104" s="20">
        <f t="shared" si="369"/>
        <v>0</v>
      </c>
      <c r="BK104" s="20">
        <f t="shared" si="369"/>
        <v>0</v>
      </c>
      <c r="BL104" s="20">
        <f t="shared" si="369"/>
        <v>0</v>
      </c>
      <c r="BM104" s="20">
        <f t="shared" si="369"/>
        <v>0</v>
      </c>
      <c r="BN104" s="20">
        <f t="shared" si="369"/>
        <v>0</v>
      </c>
      <c r="BO104" s="20">
        <f t="shared" si="369"/>
        <v>0</v>
      </c>
      <c r="BP104" s="20">
        <f t="shared" si="369"/>
        <v>0</v>
      </c>
      <c r="BQ104" s="20">
        <f t="shared" si="369"/>
        <v>0</v>
      </c>
      <c r="BR104" s="20">
        <f t="shared" si="369"/>
        <v>0</v>
      </c>
      <c r="BS104" s="20">
        <f t="shared" si="369"/>
        <v>0</v>
      </c>
      <c r="BT104" s="20">
        <f t="shared" si="369"/>
        <v>0</v>
      </c>
      <c r="BU104" s="64">
        <f t="shared" si="369"/>
        <v>0</v>
      </c>
      <c r="BV104" s="64">
        <f t="shared" si="369"/>
        <v>0</v>
      </c>
      <c r="BW104" s="20">
        <f t="shared" si="369"/>
        <v>0</v>
      </c>
      <c r="BX104" s="20">
        <f t="shared" si="369"/>
        <v>0</v>
      </c>
      <c r="BY104" s="20">
        <f t="shared" si="369"/>
        <v>0</v>
      </c>
      <c r="BZ104" s="20">
        <f t="shared" si="369"/>
        <v>0</v>
      </c>
      <c r="CA104" s="20">
        <f t="shared" ref="CA104:CF104" si="370">SUM(CA105:CA108)</f>
        <v>0</v>
      </c>
      <c r="CB104" s="20">
        <f t="shared" si="370"/>
        <v>0</v>
      </c>
      <c r="CC104" s="20">
        <f t="shared" si="370"/>
        <v>0</v>
      </c>
      <c r="CD104" s="20">
        <f t="shared" si="370"/>
        <v>0</v>
      </c>
      <c r="CE104" s="20">
        <f t="shared" si="370"/>
        <v>0</v>
      </c>
      <c r="CF104" s="20">
        <f t="shared" si="370"/>
        <v>0</v>
      </c>
      <c r="CG104" s="20" t="s">
        <v>49</v>
      </c>
      <c r="CH104" s="20" t="s">
        <v>49</v>
      </c>
      <c r="CI104" s="20" t="s">
        <v>49</v>
      </c>
      <c r="CJ104" s="20" t="s">
        <v>49</v>
      </c>
      <c r="CK104" s="20" t="s">
        <v>49</v>
      </c>
      <c r="CL104" s="20">
        <f t="shared" ref="CL104" si="371">SUM(CL105:CL108)</f>
        <v>2.0486660000000003</v>
      </c>
      <c r="CM104" s="20">
        <f t="shared" ref="CM104" si="372">SUM(CM105:CM108)</f>
        <v>0</v>
      </c>
      <c r="CN104" s="20">
        <f t="shared" ref="CN104" si="373">SUM(CN105:CN108)</f>
        <v>0</v>
      </c>
      <c r="CO104" s="20">
        <f t="shared" ref="CO104" si="374">SUM(CO105:CO108)</f>
        <v>0</v>
      </c>
      <c r="CP104" s="20">
        <f t="shared" ref="CP104" si="375">SUM(CP105:CP108)</f>
        <v>2.0486660000000003</v>
      </c>
      <c r="CQ104" s="20">
        <f t="shared" ref="CQ104" si="376">SUM(CQ105:CQ108)</f>
        <v>17.44974868792708</v>
      </c>
      <c r="CR104" s="20">
        <f t="shared" ref="CR104" si="377">SUM(CR105:CR108)</f>
        <v>0</v>
      </c>
      <c r="CS104" s="20">
        <f t="shared" ref="CS104" si="378">SUM(CS105:CS108)</f>
        <v>0</v>
      </c>
      <c r="CT104" s="20">
        <f t="shared" ref="CT104" si="379">SUM(CT105:CT108)</f>
        <v>12.313223884157251</v>
      </c>
      <c r="CU104" s="20">
        <f t="shared" ref="CU104" si="380">SUM(CU105:CU108)</f>
        <v>5.1365248037698299</v>
      </c>
      <c r="CV104" s="63" t="s">
        <v>49</v>
      </c>
    </row>
    <row r="105" spans="1:100" s="26" customFormat="1">
      <c r="A105" s="58" t="s">
        <v>311</v>
      </c>
      <c r="B105" s="91" t="s">
        <v>230</v>
      </c>
      <c r="C105" s="82" t="s">
        <v>224</v>
      </c>
      <c r="D105" s="76" t="s">
        <v>48</v>
      </c>
      <c r="E105" s="76">
        <v>2024</v>
      </c>
      <c r="F105" s="76">
        <v>2025</v>
      </c>
      <c r="G105" s="76">
        <v>2025</v>
      </c>
      <c r="H105" s="127" t="s">
        <v>49</v>
      </c>
      <c r="I105" s="127" t="s">
        <v>49</v>
      </c>
      <c r="J105" s="127" t="s">
        <v>49</v>
      </c>
      <c r="K105" s="127" t="s">
        <v>49</v>
      </c>
      <c r="L105" s="127" t="s">
        <v>49</v>
      </c>
      <c r="M105" s="127" t="s">
        <v>49</v>
      </c>
      <c r="N105" s="21">
        <v>0</v>
      </c>
      <c r="O105" s="65">
        <f t="shared" ref="O105" si="381">N105+Q105</f>
        <v>3.0264380000000006</v>
      </c>
      <c r="P105" s="21">
        <f t="shared" ref="P105" si="382">S105+N105+Y105</f>
        <v>2.3170958222219302</v>
      </c>
      <c r="Q105" s="21">
        <f>T105+AD105+AN105+AX105+BH105+BR105</f>
        <v>3.0264380000000006</v>
      </c>
      <c r="R105" s="21">
        <f t="shared" ref="R105" si="383">Q105-T105</f>
        <v>2.0486660000000008</v>
      </c>
      <c r="S105" s="21">
        <f>AI105+AS105+BC105+BM105+BW105+CB105</f>
        <v>1.4706137022219301</v>
      </c>
      <c r="T105" s="21">
        <f>U105+V105+W105+X105</f>
        <v>0.97777200000000009</v>
      </c>
      <c r="U105" s="21">
        <v>0</v>
      </c>
      <c r="V105" s="21">
        <v>0</v>
      </c>
      <c r="W105" s="21">
        <v>0.81481000000000003</v>
      </c>
      <c r="X105" s="21">
        <f>W105*20%</f>
        <v>0.16296200000000002</v>
      </c>
      <c r="Y105" s="21">
        <f>Z105+AA105+AB105+AC105</f>
        <v>0.84648212</v>
      </c>
      <c r="Z105" s="21">
        <v>0</v>
      </c>
      <c r="AA105" s="21">
        <v>0</v>
      </c>
      <c r="AB105" s="21">
        <v>0.70540177000000004</v>
      </c>
      <c r="AC105" s="21">
        <v>0.14108034999999997</v>
      </c>
      <c r="AD105" s="21">
        <f>AE105+AF105+AG105+AH105</f>
        <v>2.0486660000000003</v>
      </c>
      <c r="AE105" s="21">
        <v>0</v>
      </c>
      <c r="AF105" s="21">
        <v>0</v>
      </c>
      <c r="AG105" s="65">
        <v>0</v>
      </c>
      <c r="AH105" s="65">
        <v>2.0486660000000003</v>
      </c>
      <c r="AI105" s="21">
        <f>AJ105+AK105+AL105+AM105</f>
        <v>1.4706137022219301</v>
      </c>
      <c r="AJ105" s="21">
        <v>0</v>
      </c>
      <c r="AK105" s="21">
        <v>0</v>
      </c>
      <c r="AL105" s="21">
        <v>0</v>
      </c>
      <c r="AM105" s="21">
        <v>1.4706137022219301</v>
      </c>
      <c r="AN105" s="65">
        <f>AO105+AP105+AQ105+AR105</f>
        <v>0</v>
      </c>
      <c r="AO105" s="65">
        <v>0</v>
      </c>
      <c r="AP105" s="65">
        <v>0</v>
      </c>
      <c r="AQ105" s="65">
        <v>0</v>
      </c>
      <c r="AR105" s="65">
        <f>AQ105*20%</f>
        <v>0</v>
      </c>
      <c r="AS105" s="21">
        <f>AT105+AU105+AV105+AW105</f>
        <v>0</v>
      </c>
      <c r="AT105" s="21">
        <v>0</v>
      </c>
      <c r="AU105" s="21">
        <v>0</v>
      </c>
      <c r="AV105" s="21">
        <v>0</v>
      </c>
      <c r="AW105" s="21">
        <f>AV105*20%</f>
        <v>0</v>
      </c>
      <c r="AX105" s="21">
        <f>AY105+AZ105+BA105+BB105</f>
        <v>0</v>
      </c>
      <c r="AY105" s="21">
        <v>0</v>
      </c>
      <c r="AZ105" s="21">
        <v>0</v>
      </c>
      <c r="BA105" s="65">
        <v>0</v>
      </c>
      <c r="BB105" s="65">
        <f>BA105*20%</f>
        <v>0</v>
      </c>
      <c r="BC105" s="21">
        <f>BD105+BE105+BF105+BG105</f>
        <v>0</v>
      </c>
      <c r="BD105" s="21">
        <v>0</v>
      </c>
      <c r="BE105" s="21">
        <v>0</v>
      </c>
      <c r="BF105" s="21">
        <v>0</v>
      </c>
      <c r="BG105" s="21">
        <f>BF105*20%</f>
        <v>0</v>
      </c>
      <c r="BH105" s="21">
        <f>BI105+BJ105+BK105+BL105</f>
        <v>0</v>
      </c>
      <c r="BI105" s="21">
        <v>0</v>
      </c>
      <c r="BJ105" s="21">
        <v>0</v>
      </c>
      <c r="BK105" s="21">
        <v>0</v>
      </c>
      <c r="BL105" s="21">
        <f>BK105*20%</f>
        <v>0</v>
      </c>
      <c r="BM105" s="21">
        <f>BN105+BO105+BP105+BQ105</f>
        <v>0</v>
      </c>
      <c r="BN105" s="21">
        <v>0</v>
      </c>
      <c r="BO105" s="21">
        <v>0</v>
      </c>
      <c r="BP105" s="21">
        <v>0</v>
      </c>
      <c r="BQ105" s="21">
        <f>BP105*20%</f>
        <v>0</v>
      </c>
      <c r="BR105" s="21">
        <f>BS105+BT105+BU105+BV105</f>
        <v>0</v>
      </c>
      <c r="BS105" s="21">
        <v>0</v>
      </c>
      <c r="BT105" s="21">
        <v>0</v>
      </c>
      <c r="BU105" s="65">
        <v>0</v>
      </c>
      <c r="BV105" s="65">
        <f>BU105*20%</f>
        <v>0</v>
      </c>
      <c r="BW105" s="21">
        <f>BX105+BY105+BZ105+CA105</f>
        <v>0</v>
      </c>
      <c r="BX105" s="21">
        <v>0</v>
      </c>
      <c r="BY105" s="21">
        <v>0</v>
      </c>
      <c r="BZ105" s="21">
        <v>0</v>
      </c>
      <c r="CA105" s="21">
        <f>BZ105*20%</f>
        <v>0</v>
      </c>
      <c r="CB105" s="21">
        <f>CC105+CD105+CE105+CF105</f>
        <v>0</v>
      </c>
      <c r="CC105" s="21">
        <v>0</v>
      </c>
      <c r="CD105" s="21">
        <v>0</v>
      </c>
      <c r="CE105" s="21">
        <v>0</v>
      </c>
      <c r="CF105" s="21">
        <f>CE105*20%</f>
        <v>0</v>
      </c>
      <c r="CG105" s="21" t="s">
        <v>49</v>
      </c>
      <c r="CH105" s="21" t="s">
        <v>49</v>
      </c>
      <c r="CI105" s="21" t="s">
        <v>49</v>
      </c>
      <c r="CJ105" s="21" t="s">
        <v>49</v>
      </c>
      <c r="CK105" s="21" t="s">
        <v>49</v>
      </c>
      <c r="CL105" s="21">
        <f t="shared" ref="CL105" si="384">CM105+CN105+CO105+CP105</f>
        <v>2.0486660000000003</v>
      </c>
      <c r="CM105" s="21">
        <v>0</v>
      </c>
      <c r="CN105" s="21">
        <v>0</v>
      </c>
      <c r="CO105" s="21">
        <f t="shared" ref="CO105" si="385">AG105+AQ105+BA105+BK105+BU105+CE105</f>
        <v>0</v>
      </c>
      <c r="CP105" s="21">
        <f t="shared" ref="CP105" si="386">AH105+AR105+BB105+BL105+BV105+CF105</f>
        <v>2.0486660000000003</v>
      </c>
      <c r="CQ105" s="21">
        <f t="shared" ref="CQ105" si="387">CR105+CS105+CT105+CU105</f>
        <v>1.4706137022219301</v>
      </c>
      <c r="CR105" s="21">
        <v>0</v>
      </c>
      <c r="CS105" s="21">
        <v>0</v>
      </c>
      <c r="CT105" s="21">
        <f t="shared" ref="CT105" si="388">AL105+AV105+BF105+BP105+BZ105+CE105</f>
        <v>0</v>
      </c>
      <c r="CU105" s="21">
        <f t="shared" ref="CU105" si="389">AM105+AW105+BG105+BQ105+CA105+CF105</f>
        <v>1.4706137022219301</v>
      </c>
      <c r="CV105" s="129" t="s">
        <v>289</v>
      </c>
    </row>
    <row r="106" spans="1:100" s="26" customFormat="1" ht="31.5" customHeight="1">
      <c r="A106" s="58" t="s">
        <v>311</v>
      </c>
      <c r="B106" s="132" t="s">
        <v>294</v>
      </c>
      <c r="C106" s="82" t="s">
        <v>285</v>
      </c>
      <c r="D106" s="76" t="s">
        <v>144</v>
      </c>
      <c r="E106" s="76">
        <v>2025</v>
      </c>
      <c r="F106" s="76" t="s">
        <v>49</v>
      </c>
      <c r="G106" s="76">
        <v>2025</v>
      </c>
      <c r="H106" s="127" t="s">
        <v>49</v>
      </c>
      <c r="I106" s="127" t="s">
        <v>49</v>
      </c>
      <c r="J106" s="127" t="s">
        <v>49</v>
      </c>
      <c r="K106" s="127" t="s">
        <v>49</v>
      </c>
      <c r="L106" s="127" t="s">
        <v>49</v>
      </c>
      <c r="M106" s="127" t="s">
        <v>49</v>
      </c>
      <c r="N106" s="21">
        <v>0</v>
      </c>
      <c r="O106" s="65">
        <f t="shared" si="182"/>
        <v>0</v>
      </c>
      <c r="P106" s="21">
        <f t="shared" si="183"/>
        <v>1.20326632471637</v>
      </c>
      <c r="Q106" s="21">
        <f>T106+AD106+AN106+AX106+BH106+BR106</f>
        <v>0</v>
      </c>
      <c r="R106" s="21">
        <f t="shared" ref="R106:R108" si="390">Q106-T106</f>
        <v>0</v>
      </c>
      <c r="S106" s="21">
        <f>AI106+AS106+BC106+BM106+BW106+CB106</f>
        <v>1.20326632471637</v>
      </c>
      <c r="T106" s="21">
        <f>U106+V106+W106+X106</f>
        <v>0</v>
      </c>
      <c r="U106" s="21">
        <v>0</v>
      </c>
      <c r="V106" s="21">
        <v>0</v>
      </c>
      <c r="W106" s="21">
        <v>0</v>
      </c>
      <c r="X106" s="21">
        <f>W106*20%</f>
        <v>0</v>
      </c>
      <c r="Y106" s="21">
        <f>Z106+AA106+AB106+AC106</f>
        <v>0</v>
      </c>
      <c r="Z106" s="21">
        <v>0</v>
      </c>
      <c r="AA106" s="21">
        <v>0</v>
      </c>
      <c r="AB106" s="21">
        <v>0</v>
      </c>
      <c r="AC106" s="21">
        <f>AB106*20%</f>
        <v>0</v>
      </c>
      <c r="AD106" s="21">
        <f>AE106+AF106+AG106+AH106</f>
        <v>0</v>
      </c>
      <c r="AE106" s="21">
        <v>0</v>
      </c>
      <c r="AF106" s="21">
        <v>0</v>
      </c>
      <c r="AG106" s="65">
        <v>0</v>
      </c>
      <c r="AH106" s="65">
        <f>AG106*20%</f>
        <v>0</v>
      </c>
      <c r="AI106" s="21">
        <f>AJ106+AK106+AL106+AM106</f>
        <v>1.20326632471637</v>
      </c>
      <c r="AJ106" s="21">
        <v>0</v>
      </c>
      <c r="AK106" s="21">
        <v>0</v>
      </c>
      <c r="AL106" s="21">
        <v>0</v>
      </c>
      <c r="AM106" s="21">
        <v>1.20326632471637</v>
      </c>
      <c r="AN106" s="65">
        <f>AO106+AP106+AQ106+AR106</f>
        <v>0</v>
      </c>
      <c r="AO106" s="65">
        <v>0</v>
      </c>
      <c r="AP106" s="65">
        <v>0</v>
      </c>
      <c r="AQ106" s="65">
        <v>0</v>
      </c>
      <c r="AR106" s="65">
        <f>AQ106*20%</f>
        <v>0</v>
      </c>
      <c r="AS106" s="21">
        <f>AT106+AU106+AV106+AW106</f>
        <v>0</v>
      </c>
      <c r="AT106" s="21">
        <v>0</v>
      </c>
      <c r="AU106" s="21">
        <v>0</v>
      </c>
      <c r="AV106" s="21">
        <v>0</v>
      </c>
      <c r="AW106" s="21">
        <f>AV106*20%</f>
        <v>0</v>
      </c>
      <c r="AX106" s="21">
        <f>AY106+AZ106+BA106+BB106</f>
        <v>0</v>
      </c>
      <c r="AY106" s="21">
        <v>0</v>
      </c>
      <c r="AZ106" s="21">
        <v>0</v>
      </c>
      <c r="BA106" s="65">
        <v>0</v>
      </c>
      <c r="BB106" s="65">
        <f>BA106*20%</f>
        <v>0</v>
      </c>
      <c r="BC106" s="21">
        <f>BD106+BE106+BF106+BG106</f>
        <v>0</v>
      </c>
      <c r="BD106" s="21">
        <v>0</v>
      </c>
      <c r="BE106" s="21">
        <v>0</v>
      </c>
      <c r="BF106" s="21">
        <v>0</v>
      </c>
      <c r="BG106" s="21">
        <f>BF106*20%</f>
        <v>0</v>
      </c>
      <c r="BH106" s="21">
        <f>BI106+BJ106+BK106+BL106</f>
        <v>0</v>
      </c>
      <c r="BI106" s="21">
        <v>0</v>
      </c>
      <c r="BJ106" s="21">
        <v>0</v>
      </c>
      <c r="BK106" s="21">
        <v>0</v>
      </c>
      <c r="BL106" s="21">
        <f>BK106*20%</f>
        <v>0</v>
      </c>
      <c r="BM106" s="21">
        <f>BN106+BO106+BP106+BQ106</f>
        <v>0</v>
      </c>
      <c r="BN106" s="21">
        <v>0</v>
      </c>
      <c r="BO106" s="21">
        <v>0</v>
      </c>
      <c r="BP106" s="21">
        <v>0</v>
      </c>
      <c r="BQ106" s="21">
        <f>BP106*20%</f>
        <v>0</v>
      </c>
      <c r="BR106" s="21">
        <f>BS106+BT106+BU106+BV106</f>
        <v>0</v>
      </c>
      <c r="BS106" s="21">
        <v>0</v>
      </c>
      <c r="BT106" s="21">
        <v>0</v>
      </c>
      <c r="BU106" s="65">
        <v>0</v>
      </c>
      <c r="BV106" s="65">
        <f>BU106*20%</f>
        <v>0</v>
      </c>
      <c r="BW106" s="21">
        <f>BX106+BY106+BZ106+CA106</f>
        <v>0</v>
      </c>
      <c r="BX106" s="21">
        <v>0</v>
      </c>
      <c r="BY106" s="21">
        <v>0</v>
      </c>
      <c r="BZ106" s="21">
        <v>0</v>
      </c>
      <c r="CA106" s="21">
        <f>BZ106*20%</f>
        <v>0</v>
      </c>
      <c r="CB106" s="21">
        <f>CC106+CD106+CE106+CF106</f>
        <v>0</v>
      </c>
      <c r="CC106" s="21">
        <v>0</v>
      </c>
      <c r="CD106" s="21">
        <v>0</v>
      </c>
      <c r="CE106" s="21">
        <v>0</v>
      </c>
      <c r="CF106" s="21">
        <f>CE106*20%</f>
        <v>0</v>
      </c>
      <c r="CG106" s="21" t="s">
        <v>49</v>
      </c>
      <c r="CH106" s="21" t="s">
        <v>49</v>
      </c>
      <c r="CI106" s="21" t="s">
        <v>49</v>
      </c>
      <c r="CJ106" s="21" t="s">
        <v>49</v>
      </c>
      <c r="CK106" s="21" t="s">
        <v>49</v>
      </c>
      <c r="CL106" s="21">
        <f t="shared" ref="CL106:CL108" si="391">CM106+CN106+CO106+CP106</f>
        <v>0</v>
      </c>
      <c r="CM106" s="21">
        <v>0</v>
      </c>
      <c r="CN106" s="21">
        <v>0</v>
      </c>
      <c r="CO106" s="21">
        <f t="shared" ref="CO106:CP108" si="392">AG106+AQ106+BA106+BK106+BU106+CE106</f>
        <v>0</v>
      </c>
      <c r="CP106" s="21">
        <f t="shared" si="392"/>
        <v>0</v>
      </c>
      <c r="CQ106" s="21">
        <f t="shared" ref="CQ106:CQ108" si="393">CR106+CS106+CT106+CU106</f>
        <v>1.20326632471637</v>
      </c>
      <c r="CR106" s="21">
        <v>0</v>
      </c>
      <c r="CS106" s="21">
        <v>0</v>
      </c>
      <c r="CT106" s="21">
        <f t="shared" ref="CT106:CU108" si="394">AL106+AV106+BF106+BP106+BZ106+CE106</f>
        <v>0</v>
      </c>
      <c r="CU106" s="21">
        <f t="shared" si="394"/>
        <v>1.20326632471637</v>
      </c>
      <c r="CV106" s="152" t="s">
        <v>308</v>
      </c>
    </row>
    <row r="107" spans="1:100" s="26" customFormat="1" ht="31.5">
      <c r="A107" s="58" t="s">
        <v>311</v>
      </c>
      <c r="B107" s="132" t="s">
        <v>295</v>
      </c>
      <c r="C107" s="82" t="s">
        <v>286</v>
      </c>
      <c r="D107" s="76" t="s">
        <v>144</v>
      </c>
      <c r="E107" s="76">
        <v>2026</v>
      </c>
      <c r="F107" s="76" t="s">
        <v>49</v>
      </c>
      <c r="G107" s="76">
        <v>2026</v>
      </c>
      <c r="H107" s="127" t="s">
        <v>49</v>
      </c>
      <c r="I107" s="127" t="s">
        <v>49</v>
      </c>
      <c r="J107" s="127" t="s">
        <v>49</v>
      </c>
      <c r="K107" s="127" t="s">
        <v>49</v>
      </c>
      <c r="L107" s="127" t="s">
        <v>49</v>
      </c>
      <c r="M107" s="127" t="s">
        <v>49</v>
      </c>
      <c r="N107" s="21">
        <v>0</v>
      </c>
      <c r="O107" s="65">
        <f t="shared" ref="O107" si="395">N107+Q107</f>
        <v>0</v>
      </c>
      <c r="P107" s="21">
        <f t="shared" ref="P107" si="396">S107+N107+Y107</f>
        <v>2.6478786517381798</v>
      </c>
      <c r="Q107" s="21">
        <f>T107+AD107+AN107+AX107+BH107+BR107</f>
        <v>0</v>
      </c>
      <c r="R107" s="21">
        <f t="shared" ref="R107" si="397">Q107-T107</f>
        <v>0</v>
      </c>
      <c r="S107" s="21">
        <f>AI107+AS107+BC107+BM107+BW107+CB107</f>
        <v>2.6478786517381798</v>
      </c>
      <c r="T107" s="21">
        <f>U107+V107+W107+X107</f>
        <v>0</v>
      </c>
      <c r="U107" s="21">
        <v>0</v>
      </c>
      <c r="V107" s="21">
        <v>0</v>
      </c>
      <c r="W107" s="21">
        <v>0</v>
      </c>
      <c r="X107" s="21">
        <f>W107*20%</f>
        <v>0</v>
      </c>
      <c r="Y107" s="21">
        <f>Z107+AA107+AB107+AC107</f>
        <v>0</v>
      </c>
      <c r="Z107" s="21">
        <v>0</v>
      </c>
      <c r="AA107" s="21">
        <v>0</v>
      </c>
      <c r="AB107" s="21">
        <v>0</v>
      </c>
      <c r="AC107" s="21">
        <f>AB107*20%</f>
        <v>0</v>
      </c>
      <c r="AD107" s="21">
        <f>AE107+AF107+AG107+AH107</f>
        <v>0</v>
      </c>
      <c r="AE107" s="21">
        <v>0</v>
      </c>
      <c r="AF107" s="21">
        <v>0</v>
      </c>
      <c r="AG107" s="65">
        <v>0</v>
      </c>
      <c r="AH107" s="65">
        <f>AG107*20%</f>
        <v>0</v>
      </c>
      <c r="AI107" s="21">
        <f>AJ107+AK107+AL107+AM107</f>
        <v>0</v>
      </c>
      <c r="AJ107" s="21">
        <v>0</v>
      </c>
      <c r="AK107" s="21">
        <v>0</v>
      </c>
      <c r="AL107" s="21">
        <v>0</v>
      </c>
      <c r="AM107" s="21">
        <f>AL107*20%</f>
        <v>0</v>
      </c>
      <c r="AN107" s="65">
        <f>AO107+AP107+AQ107+AR107</f>
        <v>0</v>
      </c>
      <c r="AO107" s="65">
        <v>0</v>
      </c>
      <c r="AP107" s="65">
        <v>0</v>
      </c>
      <c r="AQ107" s="65">
        <v>0</v>
      </c>
      <c r="AR107" s="65">
        <f>AQ107*20%</f>
        <v>0</v>
      </c>
      <c r="AS107" s="21">
        <f>AT107+AU107+AV107+AW107</f>
        <v>2.6478786517381798</v>
      </c>
      <c r="AT107" s="21">
        <v>0</v>
      </c>
      <c r="AU107" s="21">
        <v>0</v>
      </c>
      <c r="AV107" s="21">
        <v>2.2065655431151501</v>
      </c>
      <c r="AW107" s="21">
        <f>2.64787865173818-AV107</f>
        <v>0.44131310862302975</v>
      </c>
      <c r="AX107" s="21">
        <f>AY107+AZ107+BA107+BB107</f>
        <v>0</v>
      </c>
      <c r="AY107" s="21">
        <v>0</v>
      </c>
      <c r="AZ107" s="21">
        <v>0</v>
      </c>
      <c r="BA107" s="65">
        <v>0</v>
      </c>
      <c r="BB107" s="65">
        <f>BA107*20%</f>
        <v>0</v>
      </c>
      <c r="BC107" s="21">
        <f>BD107+BE107+BF107+BG107</f>
        <v>0</v>
      </c>
      <c r="BD107" s="21">
        <v>0</v>
      </c>
      <c r="BE107" s="21">
        <v>0</v>
      </c>
      <c r="BF107" s="21">
        <v>0</v>
      </c>
      <c r="BG107" s="21">
        <f>BF107*20%</f>
        <v>0</v>
      </c>
      <c r="BH107" s="21">
        <f>BI107+BJ107+BK107+BL107</f>
        <v>0</v>
      </c>
      <c r="BI107" s="21">
        <v>0</v>
      </c>
      <c r="BJ107" s="21">
        <v>0</v>
      </c>
      <c r="BK107" s="21">
        <v>0</v>
      </c>
      <c r="BL107" s="21">
        <f>BK107*20%</f>
        <v>0</v>
      </c>
      <c r="BM107" s="21">
        <f>BN107+BO107+BP107+BQ107</f>
        <v>0</v>
      </c>
      <c r="BN107" s="21">
        <v>0</v>
      </c>
      <c r="BO107" s="21">
        <v>0</v>
      </c>
      <c r="BP107" s="21">
        <v>0</v>
      </c>
      <c r="BQ107" s="21">
        <f>BP107*20%</f>
        <v>0</v>
      </c>
      <c r="BR107" s="21">
        <f>BS107+BT107+BU107+BV107</f>
        <v>0</v>
      </c>
      <c r="BS107" s="21">
        <v>0</v>
      </c>
      <c r="BT107" s="21">
        <v>0</v>
      </c>
      <c r="BU107" s="65">
        <v>0</v>
      </c>
      <c r="BV107" s="65">
        <f>BU107*20%</f>
        <v>0</v>
      </c>
      <c r="BW107" s="21">
        <f>BX107+BY107+BZ107+CA107</f>
        <v>0</v>
      </c>
      <c r="BX107" s="21">
        <v>0</v>
      </c>
      <c r="BY107" s="21">
        <v>0</v>
      </c>
      <c r="BZ107" s="21">
        <v>0</v>
      </c>
      <c r="CA107" s="21">
        <f>BZ107*20%</f>
        <v>0</v>
      </c>
      <c r="CB107" s="21">
        <f>CC107+CD107+CE107+CF107</f>
        <v>0</v>
      </c>
      <c r="CC107" s="21">
        <v>0</v>
      </c>
      <c r="CD107" s="21">
        <v>0</v>
      </c>
      <c r="CE107" s="21">
        <v>0</v>
      </c>
      <c r="CF107" s="21">
        <f>CE107*20%</f>
        <v>0</v>
      </c>
      <c r="CG107" s="21" t="s">
        <v>49</v>
      </c>
      <c r="CH107" s="21" t="s">
        <v>49</v>
      </c>
      <c r="CI107" s="21" t="s">
        <v>49</v>
      </c>
      <c r="CJ107" s="21" t="s">
        <v>49</v>
      </c>
      <c r="CK107" s="21" t="s">
        <v>49</v>
      </c>
      <c r="CL107" s="21">
        <f t="shared" ref="CL107" si="398">CM107+CN107+CO107+CP107</f>
        <v>0</v>
      </c>
      <c r="CM107" s="21">
        <v>0</v>
      </c>
      <c r="CN107" s="21">
        <v>0</v>
      </c>
      <c r="CO107" s="21">
        <f t="shared" ref="CO107" si="399">AG107+AQ107+BA107+BK107+BU107+CE107</f>
        <v>0</v>
      </c>
      <c r="CP107" s="21">
        <f t="shared" ref="CP107" si="400">AH107+AR107+BB107+BL107+BV107+CF107</f>
        <v>0</v>
      </c>
      <c r="CQ107" s="21">
        <f t="shared" ref="CQ107" si="401">CR107+CS107+CT107+CU107</f>
        <v>2.6478786517381798</v>
      </c>
      <c r="CR107" s="21">
        <v>0</v>
      </c>
      <c r="CS107" s="21">
        <v>0</v>
      </c>
      <c r="CT107" s="21">
        <f t="shared" ref="CT107" si="402">AL107+AV107+BF107+BP107+BZ107+CE107</f>
        <v>2.2065655431151501</v>
      </c>
      <c r="CU107" s="21">
        <f t="shared" ref="CU107" si="403">AM107+AW107+BG107+BQ107+CA107+CF107</f>
        <v>0.44131310862302975</v>
      </c>
      <c r="CV107" s="153"/>
    </row>
    <row r="108" spans="1:100" s="26" customFormat="1" ht="31.5">
      <c r="A108" s="58" t="s">
        <v>311</v>
      </c>
      <c r="B108" s="132" t="s">
        <v>296</v>
      </c>
      <c r="C108" s="82" t="s">
        <v>287</v>
      </c>
      <c r="D108" s="76" t="s">
        <v>144</v>
      </c>
      <c r="E108" s="76">
        <v>2026</v>
      </c>
      <c r="F108" s="76" t="s">
        <v>49</v>
      </c>
      <c r="G108" s="76">
        <v>2026</v>
      </c>
      <c r="H108" s="127" t="s">
        <v>49</v>
      </c>
      <c r="I108" s="127" t="s">
        <v>49</v>
      </c>
      <c r="J108" s="127" t="s">
        <v>49</v>
      </c>
      <c r="K108" s="127" t="s">
        <v>49</v>
      </c>
      <c r="L108" s="127" t="s">
        <v>49</v>
      </c>
      <c r="M108" s="127" t="s">
        <v>49</v>
      </c>
      <c r="N108" s="21">
        <v>0</v>
      </c>
      <c r="O108" s="65">
        <f t="shared" si="182"/>
        <v>0</v>
      </c>
      <c r="P108" s="21">
        <f t="shared" si="183"/>
        <v>12.127990009250601</v>
      </c>
      <c r="Q108" s="21">
        <f>T108+AD108+AN108+AX108+BH108+BR108</f>
        <v>0</v>
      </c>
      <c r="R108" s="21">
        <f t="shared" si="390"/>
        <v>0</v>
      </c>
      <c r="S108" s="21">
        <f>AI108+AS108+BC108+BM108+BW108+CB108</f>
        <v>12.127990009250601</v>
      </c>
      <c r="T108" s="21">
        <f>U108+V108+W108+X108</f>
        <v>0</v>
      </c>
      <c r="U108" s="21">
        <v>0</v>
      </c>
      <c r="V108" s="21">
        <v>0</v>
      </c>
      <c r="W108" s="21">
        <v>0</v>
      </c>
      <c r="X108" s="21">
        <f>W108*20%</f>
        <v>0</v>
      </c>
      <c r="Y108" s="21">
        <f>Z108+AA108+AB108+AC108</f>
        <v>0</v>
      </c>
      <c r="Z108" s="21">
        <v>0</v>
      </c>
      <c r="AA108" s="21">
        <v>0</v>
      </c>
      <c r="AB108" s="21">
        <v>0</v>
      </c>
      <c r="AC108" s="21">
        <f>AB108*20%</f>
        <v>0</v>
      </c>
      <c r="AD108" s="21">
        <f>AE108+AF108+AG108+AH108</f>
        <v>0</v>
      </c>
      <c r="AE108" s="21">
        <v>0</v>
      </c>
      <c r="AF108" s="21">
        <v>0</v>
      </c>
      <c r="AG108" s="65">
        <v>0</v>
      </c>
      <c r="AH108" s="65">
        <v>0</v>
      </c>
      <c r="AI108" s="21">
        <f>AJ108+AK108+AL108+AM108</f>
        <v>0</v>
      </c>
      <c r="AJ108" s="21">
        <v>0</v>
      </c>
      <c r="AK108" s="21">
        <v>0</v>
      </c>
      <c r="AL108" s="21">
        <v>0</v>
      </c>
      <c r="AM108" s="21">
        <v>0</v>
      </c>
      <c r="AN108" s="65">
        <f>AO108+AP108+AQ108+AR108</f>
        <v>0</v>
      </c>
      <c r="AO108" s="65">
        <v>0</v>
      </c>
      <c r="AP108" s="65">
        <v>0</v>
      </c>
      <c r="AQ108" s="65">
        <v>0</v>
      </c>
      <c r="AR108" s="65">
        <f>AQ108*20%</f>
        <v>0</v>
      </c>
      <c r="AS108" s="21">
        <f>AT108+AU108+AV108+AW108</f>
        <v>12.127990009250601</v>
      </c>
      <c r="AT108" s="21">
        <v>0</v>
      </c>
      <c r="AU108" s="21">
        <v>0</v>
      </c>
      <c r="AV108" s="21">
        <v>10.106658341042101</v>
      </c>
      <c r="AW108" s="21">
        <f>12.1279900092506-AV108</f>
        <v>2.0213316682085001</v>
      </c>
      <c r="AX108" s="21">
        <f>AY108+AZ108+BA108+BB108</f>
        <v>0</v>
      </c>
      <c r="AY108" s="21">
        <v>0</v>
      </c>
      <c r="AZ108" s="21">
        <v>0</v>
      </c>
      <c r="BA108" s="65">
        <v>0</v>
      </c>
      <c r="BB108" s="65">
        <f>BA108*20%</f>
        <v>0</v>
      </c>
      <c r="BC108" s="21">
        <f>BD108+BE108+BF108+BG108</f>
        <v>0</v>
      </c>
      <c r="BD108" s="21">
        <v>0</v>
      </c>
      <c r="BE108" s="21">
        <v>0</v>
      </c>
      <c r="BF108" s="21">
        <v>0</v>
      </c>
      <c r="BG108" s="21">
        <f>BF108*20%</f>
        <v>0</v>
      </c>
      <c r="BH108" s="21">
        <f>BI108+BJ108+BK108+BL108</f>
        <v>0</v>
      </c>
      <c r="BI108" s="21">
        <v>0</v>
      </c>
      <c r="BJ108" s="21">
        <v>0</v>
      </c>
      <c r="BK108" s="21">
        <v>0</v>
      </c>
      <c r="BL108" s="21">
        <f>BK108*20%</f>
        <v>0</v>
      </c>
      <c r="BM108" s="21">
        <f>BN108+BO108+BP108+BQ108</f>
        <v>0</v>
      </c>
      <c r="BN108" s="21">
        <v>0</v>
      </c>
      <c r="BO108" s="21">
        <v>0</v>
      </c>
      <c r="BP108" s="21">
        <v>0</v>
      </c>
      <c r="BQ108" s="21">
        <f>BP108*20%</f>
        <v>0</v>
      </c>
      <c r="BR108" s="21">
        <f>BS108+BT108+BU108+BV108</f>
        <v>0</v>
      </c>
      <c r="BS108" s="21">
        <v>0</v>
      </c>
      <c r="BT108" s="21">
        <v>0</v>
      </c>
      <c r="BU108" s="65">
        <v>0</v>
      </c>
      <c r="BV108" s="65">
        <f>BU108*20%</f>
        <v>0</v>
      </c>
      <c r="BW108" s="21">
        <f>BX108+BY108+BZ108+CA108</f>
        <v>0</v>
      </c>
      <c r="BX108" s="21">
        <v>0</v>
      </c>
      <c r="BY108" s="21">
        <v>0</v>
      </c>
      <c r="BZ108" s="21">
        <v>0</v>
      </c>
      <c r="CA108" s="21">
        <f>BZ108*20%</f>
        <v>0</v>
      </c>
      <c r="CB108" s="21">
        <f>CC108+CD108+CE108+CF108</f>
        <v>0</v>
      </c>
      <c r="CC108" s="21">
        <v>0</v>
      </c>
      <c r="CD108" s="21">
        <v>0</v>
      </c>
      <c r="CE108" s="21">
        <v>0</v>
      </c>
      <c r="CF108" s="21">
        <f>CE108*20%</f>
        <v>0</v>
      </c>
      <c r="CG108" s="21" t="s">
        <v>49</v>
      </c>
      <c r="CH108" s="21" t="s">
        <v>49</v>
      </c>
      <c r="CI108" s="21" t="s">
        <v>49</v>
      </c>
      <c r="CJ108" s="21" t="s">
        <v>49</v>
      </c>
      <c r="CK108" s="21" t="s">
        <v>49</v>
      </c>
      <c r="CL108" s="21">
        <f t="shared" si="391"/>
        <v>0</v>
      </c>
      <c r="CM108" s="21">
        <v>0</v>
      </c>
      <c r="CN108" s="21">
        <v>0</v>
      </c>
      <c r="CO108" s="21">
        <f t="shared" si="392"/>
        <v>0</v>
      </c>
      <c r="CP108" s="21">
        <f t="shared" si="392"/>
        <v>0</v>
      </c>
      <c r="CQ108" s="21">
        <f t="shared" si="393"/>
        <v>12.127990009250601</v>
      </c>
      <c r="CR108" s="21">
        <v>0</v>
      </c>
      <c r="CS108" s="21">
        <v>0</v>
      </c>
      <c r="CT108" s="21">
        <f t="shared" si="394"/>
        <v>10.106658341042101</v>
      </c>
      <c r="CU108" s="21">
        <f t="shared" si="394"/>
        <v>2.0213316682085001</v>
      </c>
      <c r="CV108" s="154"/>
    </row>
    <row r="109" spans="1:100" s="34" customFormat="1">
      <c r="A109" s="56" t="s">
        <v>311</v>
      </c>
      <c r="B109" s="97" t="s">
        <v>198</v>
      </c>
      <c r="C109" s="84" t="s">
        <v>102</v>
      </c>
      <c r="D109" s="75" t="s">
        <v>48</v>
      </c>
      <c r="E109" s="75">
        <v>2021</v>
      </c>
      <c r="F109" s="75">
        <v>2029</v>
      </c>
      <c r="G109" s="75">
        <v>2030</v>
      </c>
      <c r="H109" s="33" t="s">
        <v>49</v>
      </c>
      <c r="I109" s="33" t="s">
        <v>49</v>
      </c>
      <c r="J109" s="33" t="s">
        <v>49</v>
      </c>
      <c r="K109" s="33" t="s">
        <v>49</v>
      </c>
      <c r="L109" s="33" t="s">
        <v>49</v>
      </c>
      <c r="M109" s="33" t="s">
        <v>49</v>
      </c>
      <c r="N109" s="20">
        <f t="shared" ref="N109:AA109" si="404">SUM(N110:N110)</f>
        <v>182.64311577800001</v>
      </c>
      <c r="O109" s="99">
        <f t="shared" si="404"/>
        <v>1259.4726804820737</v>
      </c>
      <c r="P109" s="99">
        <f t="shared" si="404"/>
        <v>1367.9034085375001</v>
      </c>
      <c r="Q109" s="99">
        <f t="shared" si="404"/>
        <v>1076.8295647040736</v>
      </c>
      <c r="R109" s="99">
        <f t="shared" si="404"/>
        <v>992.70227135999949</v>
      </c>
      <c r="S109" s="99">
        <f t="shared" si="404"/>
        <v>1109.0357314095002</v>
      </c>
      <c r="T109" s="20">
        <f t="shared" ref="T109:V109" si="405">SUM(T110:T110)</f>
        <v>84.127293344074161</v>
      </c>
      <c r="U109" s="20">
        <f t="shared" si="405"/>
        <v>0</v>
      </c>
      <c r="V109" s="20">
        <f t="shared" si="405"/>
        <v>0</v>
      </c>
      <c r="W109" s="20">
        <f>SUM(W110:W110)</f>
        <v>70.106077786728463</v>
      </c>
      <c r="X109" s="20">
        <f t="shared" ref="X109" si="406">SUM(X110:X110)</f>
        <v>14.021215557345693</v>
      </c>
      <c r="Y109" s="20">
        <f t="shared" si="404"/>
        <v>76.224561350000002</v>
      </c>
      <c r="Z109" s="20">
        <f t="shared" si="404"/>
        <v>0</v>
      </c>
      <c r="AA109" s="20">
        <f t="shared" si="404"/>
        <v>0</v>
      </c>
      <c r="AB109" s="20">
        <f>SUM(AB110:AB110)</f>
        <v>63.858400200000005</v>
      </c>
      <c r="AC109" s="20">
        <f t="shared" ref="AC109:BV109" si="407">SUM(AC110:AC110)</f>
        <v>12.366161149999996</v>
      </c>
      <c r="AD109" s="20">
        <f t="shared" si="407"/>
        <v>222.4138407699993</v>
      </c>
      <c r="AE109" s="20">
        <f t="shared" si="407"/>
        <v>0</v>
      </c>
      <c r="AF109" s="20">
        <f t="shared" si="407"/>
        <v>0</v>
      </c>
      <c r="AG109" s="64">
        <f t="shared" si="407"/>
        <v>160.91874588373776</v>
      </c>
      <c r="AH109" s="64">
        <f t="shared" si="407"/>
        <v>61.495094886261548</v>
      </c>
      <c r="AI109" s="20">
        <f t="shared" si="407"/>
        <v>226.45631394040001</v>
      </c>
      <c r="AJ109" s="20">
        <f t="shared" si="407"/>
        <v>0</v>
      </c>
      <c r="AK109" s="20">
        <f t="shared" si="407"/>
        <v>0</v>
      </c>
      <c r="AL109" s="20">
        <f t="shared" si="407"/>
        <v>151.7416597561915</v>
      </c>
      <c r="AM109" s="20">
        <f t="shared" si="407"/>
        <v>74.714654184208513</v>
      </c>
      <c r="AN109" s="64">
        <f t="shared" si="407"/>
        <v>202.93812717</v>
      </c>
      <c r="AO109" s="64">
        <f t="shared" si="407"/>
        <v>0</v>
      </c>
      <c r="AP109" s="64">
        <f t="shared" si="407"/>
        <v>0</v>
      </c>
      <c r="AQ109" s="64">
        <f t="shared" si="407"/>
        <v>168.59501908867475</v>
      </c>
      <c r="AR109" s="64">
        <f t="shared" si="407"/>
        <v>34.343108081325255</v>
      </c>
      <c r="AS109" s="20">
        <f t="shared" si="407"/>
        <v>187.5306774343</v>
      </c>
      <c r="AT109" s="20">
        <f t="shared" si="407"/>
        <v>0</v>
      </c>
      <c r="AU109" s="20">
        <f t="shared" si="407"/>
        <v>0</v>
      </c>
      <c r="AV109" s="20">
        <f t="shared" si="407"/>
        <v>156.27556452858335</v>
      </c>
      <c r="AW109" s="20">
        <f t="shared" si="407"/>
        <v>31.255112905716658</v>
      </c>
      <c r="AX109" s="20">
        <f t="shared" si="407"/>
        <v>177.14009801000003</v>
      </c>
      <c r="AY109" s="20">
        <f t="shared" si="407"/>
        <v>0</v>
      </c>
      <c r="AZ109" s="20">
        <f t="shared" si="407"/>
        <v>0</v>
      </c>
      <c r="BA109" s="64">
        <f t="shared" si="407"/>
        <v>146.81195868491625</v>
      </c>
      <c r="BB109" s="64">
        <f t="shared" si="407"/>
        <v>30.328139325083772</v>
      </c>
      <c r="BC109" s="20">
        <f t="shared" si="407"/>
        <v>158.89019398580001</v>
      </c>
      <c r="BD109" s="20">
        <f t="shared" si="407"/>
        <v>0</v>
      </c>
      <c r="BE109" s="20">
        <f t="shared" si="407"/>
        <v>0</v>
      </c>
      <c r="BF109" s="20">
        <f t="shared" si="407"/>
        <v>132.40849498816669</v>
      </c>
      <c r="BG109" s="20">
        <f t="shared" si="407"/>
        <v>26.481698997633316</v>
      </c>
      <c r="BH109" s="20">
        <f t="shared" si="407"/>
        <v>184.07700614000004</v>
      </c>
      <c r="BI109" s="20">
        <f t="shared" si="407"/>
        <v>0</v>
      </c>
      <c r="BJ109" s="20">
        <f t="shared" si="407"/>
        <v>0</v>
      </c>
      <c r="BK109" s="20">
        <f t="shared" si="407"/>
        <v>153.39750511666671</v>
      </c>
      <c r="BL109" s="20">
        <f t="shared" si="407"/>
        <v>30.679501023333344</v>
      </c>
      <c r="BM109" s="20">
        <f t="shared" si="407"/>
        <v>163.8554084429</v>
      </c>
      <c r="BN109" s="20">
        <f t="shared" si="407"/>
        <v>0</v>
      </c>
      <c r="BO109" s="20">
        <f t="shared" si="407"/>
        <v>0</v>
      </c>
      <c r="BP109" s="20">
        <f t="shared" si="407"/>
        <v>136.5461737024167</v>
      </c>
      <c r="BQ109" s="20">
        <f t="shared" si="407"/>
        <v>27.309234740483305</v>
      </c>
      <c r="BR109" s="20">
        <f t="shared" si="407"/>
        <v>206.13319927000009</v>
      </c>
      <c r="BS109" s="20">
        <f t="shared" si="407"/>
        <v>0</v>
      </c>
      <c r="BT109" s="20">
        <f t="shared" si="407"/>
        <v>0</v>
      </c>
      <c r="BU109" s="64">
        <f t="shared" si="407"/>
        <v>96.186818690730206</v>
      </c>
      <c r="BV109" s="64">
        <f t="shared" si="407"/>
        <v>109.94638057926988</v>
      </c>
      <c r="BW109" s="20">
        <f t="shared" ref="BW109:BX109" si="408">SUM(BW110:BW110)</f>
        <v>183.03185819780001</v>
      </c>
      <c r="BX109" s="20">
        <f t="shared" si="408"/>
        <v>0</v>
      </c>
      <c r="BY109" s="20">
        <f t="shared" ref="BY109:CU109" si="409">SUM(BY110:BY110)</f>
        <v>0</v>
      </c>
      <c r="BZ109" s="20">
        <f t="shared" si="409"/>
        <v>114.295882871245</v>
      </c>
      <c r="CA109" s="20">
        <f t="shared" si="409"/>
        <v>68.735975326555007</v>
      </c>
      <c r="CB109" s="20">
        <f t="shared" si="409"/>
        <v>189.27127940829999</v>
      </c>
      <c r="CC109" s="20">
        <f t="shared" si="409"/>
        <v>0</v>
      </c>
      <c r="CD109" s="20">
        <f t="shared" si="409"/>
        <v>0</v>
      </c>
      <c r="CE109" s="20">
        <f t="shared" si="409"/>
        <v>157.72606617358335</v>
      </c>
      <c r="CF109" s="20">
        <f t="shared" si="409"/>
        <v>31.545213234716641</v>
      </c>
      <c r="CG109" s="20" t="s">
        <v>49</v>
      </c>
      <c r="CH109" s="20" t="s">
        <v>49</v>
      </c>
      <c r="CI109" s="20" t="s">
        <v>49</v>
      </c>
      <c r="CJ109" s="20" t="s">
        <v>49</v>
      </c>
      <c r="CK109" s="20" t="s">
        <v>49</v>
      </c>
      <c r="CL109" s="20">
        <f t="shared" si="409"/>
        <v>1181.9735507682994</v>
      </c>
      <c r="CM109" s="20">
        <f t="shared" si="409"/>
        <v>0</v>
      </c>
      <c r="CN109" s="20">
        <f t="shared" si="409"/>
        <v>0</v>
      </c>
      <c r="CO109" s="20">
        <f t="shared" si="409"/>
        <v>883.6361136383091</v>
      </c>
      <c r="CP109" s="20">
        <f t="shared" si="409"/>
        <v>298.33743712999041</v>
      </c>
      <c r="CQ109" s="20">
        <f t="shared" si="409"/>
        <v>1109.0357314095002</v>
      </c>
      <c r="CR109" s="20">
        <f t="shared" si="409"/>
        <v>0</v>
      </c>
      <c r="CS109" s="20">
        <f t="shared" si="409"/>
        <v>0</v>
      </c>
      <c r="CT109" s="20">
        <f t="shared" si="409"/>
        <v>848.99384202018666</v>
      </c>
      <c r="CU109" s="20">
        <f t="shared" si="409"/>
        <v>260.04188938931344</v>
      </c>
      <c r="CV109" s="20" t="s">
        <v>49</v>
      </c>
    </row>
    <row r="110" spans="1:100" s="34" customFormat="1" ht="31.5">
      <c r="A110" s="59" t="s">
        <v>311</v>
      </c>
      <c r="B110" s="91" t="s">
        <v>198</v>
      </c>
      <c r="C110" s="85" t="s">
        <v>155</v>
      </c>
      <c r="D110" s="76" t="s">
        <v>48</v>
      </c>
      <c r="E110" s="76">
        <v>2021</v>
      </c>
      <c r="F110" s="76">
        <v>2029</v>
      </c>
      <c r="G110" s="76">
        <v>2030</v>
      </c>
      <c r="H110" s="74" t="s">
        <v>49</v>
      </c>
      <c r="I110" s="66" t="s">
        <v>49</v>
      </c>
      <c r="J110" s="66" t="s">
        <v>49</v>
      </c>
      <c r="K110" s="66" t="s">
        <v>49</v>
      </c>
      <c r="L110" s="66" t="s">
        <v>49</v>
      </c>
      <c r="M110" s="66" t="s">
        <v>49</v>
      </c>
      <c r="N110" s="21">
        <f>182.643115778</f>
        <v>182.64311577800001</v>
      </c>
      <c r="O110" s="114">
        <f t="shared" si="182"/>
        <v>1259.4726804820737</v>
      </c>
      <c r="P110" s="114">
        <f>S110+N110+Y110</f>
        <v>1367.9034085375001</v>
      </c>
      <c r="Q110" s="114">
        <f>T110+AD110+AN110+AX110+BH110+BR110</f>
        <v>1076.8295647040736</v>
      </c>
      <c r="R110" s="114">
        <f t="shared" ref="R110" si="410">Q110-T110</f>
        <v>992.70227135999949</v>
      </c>
      <c r="S110" s="114">
        <f>AI110+AS110+BC110+BM110+BW110+CB110</f>
        <v>1109.0357314095002</v>
      </c>
      <c r="T110" s="21">
        <f>U110+V110+W110+X110</f>
        <v>84.127293344074161</v>
      </c>
      <c r="U110" s="21">
        <v>0</v>
      </c>
      <c r="V110" s="21">
        <v>0</v>
      </c>
      <c r="W110" s="21">
        <v>70.106077786728463</v>
      </c>
      <c r="X110" s="21">
        <v>14.021215557345693</v>
      </c>
      <c r="Y110" s="21">
        <f>Z110+AA110+AB110+AC110</f>
        <v>76.224561350000002</v>
      </c>
      <c r="Z110" s="21">
        <v>0</v>
      </c>
      <c r="AA110" s="21">
        <v>0</v>
      </c>
      <c r="AB110" s="21">
        <v>63.858400200000005</v>
      </c>
      <c r="AC110" s="21">
        <f>76.22456135-AB110</f>
        <v>12.366161149999996</v>
      </c>
      <c r="AD110" s="21">
        <f>AE110+AF110+AG110+AH110</f>
        <v>222.4138407699993</v>
      </c>
      <c r="AE110" s="21">
        <v>0</v>
      </c>
      <c r="AF110" s="21">
        <v>0</v>
      </c>
      <c r="AG110" s="65">
        <v>160.91874588373776</v>
      </c>
      <c r="AH110" s="65">
        <v>61.495094886261548</v>
      </c>
      <c r="AI110" s="21">
        <f>AJ110+AK110+AL110+AM110</f>
        <v>226.45631394040001</v>
      </c>
      <c r="AJ110" s="21">
        <v>0</v>
      </c>
      <c r="AK110" s="21">
        <v>0</v>
      </c>
      <c r="AL110" s="21">
        <v>151.7416597561915</v>
      </c>
      <c r="AM110" s="21">
        <v>74.714654184208513</v>
      </c>
      <c r="AN110" s="65">
        <f>AO110+AP110+AQ110+AR110</f>
        <v>202.93812717</v>
      </c>
      <c r="AO110" s="65">
        <v>0</v>
      </c>
      <c r="AP110" s="65">
        <v>0</v>
      </c>
      <c r="AQ110" s="65">
        <v>168.59501908867475</v>
      </c>
      <c r="AR110" s="65">
        <v>34.343108081325255</v>
      </c>
      <c r="AS110" s="21">
        <f>AT110+AU110+AV110+AW110</f>
        <v>187.5306774343</v>
      </c>
      <c r="AT110" s="21">
        <v>0</v>
      </c>
      <c r="AU110" s="21">
        <v>0</v>
      </c>
      <c r="AV110" s="21">
        <v>156.27556452858335</v>
      </c>
      <c r="AW110" s="21">
        <f>187.5306774343-AV110</f>
        <v>31.255112905716658</v>
      </c>
      <c r="AX110" s="21">
        <f>AY110+AZ110+BA110+BB110</f>
        <v>177.14009801000003</v>
      </c>
      <c r="AY110" s="21">
        <v>0</v>
      </c>
      <c r="AZ110" s="21">
        <v>0</v>
      </c>
      <c r="BA110" s="65">
        <v>146.81195868491625</v>
      </c>
      <c r="BB110" s="65">
        <v>30.328139325083772</v>
      </c>
      <c r="BC110" s="21">
        <f>BD110+BE110+BF110+BG110</f>
        <v>158.89019398580001</v>
      </c>
      <c r="BD110" s="21">
        <v>0</v>
      </c>
      <c r="BE110" s="21">
        <v>0</v>
      </c>
      <c r="BF110" s="21">
        <v>132.40849498816669</v>
      </c>
      <c r="BG110" s="21">
        <f>158.8901939858-BF110</f>
        <v>26.481698997633316</v>
      </c>
      <c r="BH110" s="21">
        <f>BI110+BJ110+BK110+BL110</f>
        <v>184.07700614000004</v>
      </c>
      <c r="BI110" s="21">
        <v>0</v>
      </c>
      <c r="BJ110" s="21">
        <v>0</v>
      </c>
      <c r="BK110" s="21">
        <v>153.39750511666671</v>
      </c>
      <c r="BL110" s="21">
        <f>BK110*20%</f>
        <v>30.679501023333344</v>
      </c>
      <c r="BM110" s="21">
        <f>BN110+BO110+BP110+BQ110</f>
        <v>163.8554084429</v>
      </c>
      <c r="BN110" s="21">
        <v>0</v>
      </c>
      <c r="BO110" s="21">
        <v>0</v>
      </c>
      <c r="BP110" s="21">
        <v>136.5461737024167</v>
      </c>
      <c r="BQ110" s="21">
        <f>163.8554084429-BP110</f>
        <v>27.309234740483305</v>
      </c>
      <c r="BR110" s="21">
        <f>BS110+BT110+BU110+BV110</f>
        <v>206.13319927000009</v>
      </c>
      <c r="BS110" s="21">
        <v>0</v>
      </c>
      <c r="BT110" s="21">
        <v>0</v>
      </c>
      <c r="BU110" s="65">
        <v>96.186818690730206</v>
      </c>
      <c r="BV110" s="65">
        <v>109.94638057926988</v>
      </c>
      <c r="BW110" s="21">
        <f>BX110+BY110+BZ110+CA110</f>
        <v>183.03185819780001</v>
      </c>
      <c r="BX110" s="21">
        <v>0</v>
      </c>
      <c r="BY110" s="21">
        <v>0</v>
      </c>
      <c r="BZ110" s="21">
        <v>114.295882871245</v>
      </c>
      <c r="CA110" s="21">
        <f>183.0318581978-BZ110</f>
        <v>68.735975326555007</v>
      </c>
      <c r="CB110" s="21">
        <f>CC110+CD110+CE110+CF110</f>
        <v>189.27127940829999</v>
      </c>
      <c r="CC110" s="21">
        <v>0</v>
      </c>
      <c r="CD110" s="21">
        <v>0</v>
      </c>
      <c r="CE110" s="21">
        <v>157.72606617358335</v>
      </c>
      <c r="CF110" s="21">
        <f>189.2712794083-CE110</f>
        <v>31.545213234716641</v>
      </c>
      <c r="CG110" s="21" t="s">
        <v>49</v>
      </c>
      <c r="CH110" s="21" t="s">
        <v>49</v>
      </c>
      <c r="CI110" s="21" t="s">
        <v>49</v>
      </c>
      <c r="CJ110" s="21" t="s">
        <v>49</v>
      </c>
      <c r="CK110" s="21" t="s">
        <v>49</v>
      </c>
      <c r="CL110" s="21">
        <f t="shared" ref="CL110" si="411">CM110+CN110+CO110+CP110</f>
        <v>1181.9735507682994</v>
      </c>
      <c r="CM110" s="21">
        <v>0</v>
      </c>
      <c r="CN110" s="21">
        <v>0</v>
      </c>
      <c r="CO110" s="21">
        <f>AG110+AQ110+BA110+BK110+BU110+CE110</f>
        <v>883.6361136383091</v>
      </c>
      <c r="CP110" s="21">
        <f>AH110+AR110+BB110+BL110+BV110+CF110</f>
        <v>298.33743712999041</v>
      </c>
      <c r="CQ110" s="21">
        <f t="shared" ref="CQ110" si="412">CR110+CS110+CT110+CU110</f>
        <v>1109.0357314095002</v>
      </c>
      <c r="CR110" s="21">
        <v>0</v>
      </c>
      <c r="CS110" s="21">
        <v>0</v>
      </c>
      <c r="CT110" s="21">
        <f>AL110+AV110+BF110+BP110+BZ110+CE110</f>
        <v>848.99384202018666</v>
      </c>
      <c r="CU110" s="21">
        <f>AM110+AW110+BG110+BQ110+CA110+CF110</f>
        <v>260.04188938931344</v>
      </c>
      <c r="CV110" s="130" t="s">
        <v>293</v>
      </c>
    </row>
    <row r="111" spans="1:100" s="62" customFormat="1" ht="26.25" customHeight="1">
      <c r="B111" s="101"/>
      <c r="F111" s="102"/>
      <c r="G111" s="102"/>
      <c r="H111" s="102"/>
      <c r="N111" s="102">
        <f>[1]I0331_1056204000049_01_0_61_0!$N$54+[1]I0331_1056204000049_01_0_61_0!$Y$54+[1]I0331_1056204000049_01_0_61_0!$N$94+[1]I0331_1056204000049_01_0_61_0!$Y$94+[1]I0331_1056204000049_01_0_61_0!$N$101+[1]I0331_1056204000049_01_0_61_0!$Y$101-N18</f>
        <v>0</v>
      </c>
      <c r="Q111" s="125"/>
      <c r="T111" s="148" t="e">
        <f>#REF!+#REF!+#REF!+#REF!+#REF!+#REF!+#REF!-T18</f>
        <v>#REF!</v>
      </c>
      <c r="U111" s="107"/>
      <c r="V111" s="107"/>
      <c r="W111" s="119" t="e">
        <f>#REF!+#REF!+#REF!+#REF!+#REF!+#REF!+#REF!-W18</f>
        <v>#REF!</v>
      </c>
      <c r="X111" s="120" t="e">
        <f>#REF!+#REF!+#REF!+#REF!+#REF!+#REF!+#REF!-X18</f>
        <v>#REF!</v>
      </c>
      <c r="Y111" s="115" t="e">
        <f>(#REF!+#REF!+#REF!+#REF!+#REF!+#REF!+#REF!)/1000-Y18</f>
        <v>#REF!</v>
      </c>
      <c r="Z111" s="107"/>
      <c r="AA111" s="107"/>
      <c r="AB111" s="150">
        <f>AB112-AB18</f>
        <v>5.2867987658949147</v>
      </c>
      <c r="AC111" s="150">
        <f>AC112-AC18</f>
        <v>46.661598564105063</v>
      </c>
      <c r="AD111" s="116">
        <f>AD18-[1]I0331_1056204000049_01_0_61_0!$AS$18</f>
        <v>-6.8212102632969618E-13</v>
      </c>
      <c r="AE111" s="107"/>
      <c r="AF111" s="107"/>
      <c r="AG111" s="32"/>
      <c r="AH111" s="32"/>
      <c r="AI111" s="116">
        <f>AI18-'[2]Фин и осв'!$N$9/1000</f>
        <v>0</v>
      </c>
      <c r="AJ111" s="107"/>
      <c r="AK111" s="107"/>
      <c r="AL111" s="120">
        <f>AL112-AL18</f>
        <v>0</v>
      </c>
      <c r="AM111" s="120">
        <f>AM112-AM18</f>
        <v>0</v>
      </c>
      <c r="AN111" s="121">
        <f>AN18-[1]I0331_1056204000049_01_0_61_0!$BC$18</f>
        <v>0</v>
      </c>
      <c r="AO111" s="102"/>
      <c r="AP111" s="102"/>
      <c r="AQ111" s="102"/>
      <c r="AR111" s="102"/>
      <c r="AS111" s="115">
        <f>AS18-'[2]Фин и осв'!$X$9/1000</f>
        <v>0</v>
      </c>
      <c r="AT111" s="102"/>
      <c r="AU111" s="102"/>
      <c r="AV111" s="120">
        <f>AV18-AV113</f>
        <v>0</v>
      </c>
      <c r="AW111" s="120">
        <f>AW18-AW113</f>
        <v>0</v>
      </c>
      <c r="AX111" s="115" t="e">
        <f>AX18-#REF!/1000</f>
        <v>#REF!</v>
      </c>
      <c r="AY111" s="102"/>
      <c r="AZ111" s="102"/>
      <c r="BA111" s="102"/>
      <c r="BB111" s="102"/>
      <c r="BC111" s="121">
        <f>BC18-'[2]Фин и осв'!$AG$9/1000</f>
        <v>0</v>
      </c>
      <c r="BD111" s="106"/>
      <c r="BE111" s="106"/>
      <c r="BF111" s="119">
        <f>BF18-BF112</f>
        <v>0</v>
      </c>
      <c r="BG111" s="119">
        <f>BG18-BG112</f>
        <v>0</v>
      </c>
      <c r="BH111" s="104">
        <f>BH18-[1]I0331_1056204000049_01_0_61_0!$BW$18</f>
        <v>0</v>
      </c>
      <c r="BI111" s="106"/>
      <c r="BJ111" s="106"/>
      <c r="BK111" s="32"/>
      <c r="BL111" s="119"/>
      <c r="BM111" s="121">
        <f>BM18-'[2]Фин и осв'!$AP$9/1000</f>
        <v>0</v>
      </c>
      <c r="BN111" s="102"/>
      <c r="BO111" s="102"/>
      <c r="BP111" s="102">
        <f>BP18-BP112</f>
        <v>0</v>
      </c>
      <c r="BQ111" s="102">
        <f>BQ18-BQ112</f>
        <v>0</v>
      </c>
      <c r="BR111" s="105">
        <f>BR18-[1]I0331_1056204000049_01_0_61_0!$CB$18</f>
        <v>0</v>
      </c>
      <c r="BS111" s="102"/>
      <c r="BT111" s="102"/>
      <c r="BU111" s="102"/>
      <c r="BV111" s="102"/>
      <c r="BW111" s="105">
        <f>'[2]Фин и осв'!$AY$9/1000-BW18</f>
        <v>0</v>
      </c>
      <c r="BX111" s="102"/>
      <c r="BY111" s="102"/>
      <c r="BZ111" s="102">
        <f>BZ18-BZ112</f>
        <v>-1.800029281184834E-8</v>
      </c>
      <c r="CA111" s="102">
        <f>CA18-CA112</f>
        <v>1.8000278600993624E-8</v>
      </c>
      <c r="CB111" s="105">
        <f>CB18-'[2]Фин и осв'!$BE$9/1000</f>
        <v>0</v>
      </c>
      <c r="CC111" s="102"/>
      <c r="CD111" s="102"/>
      <c r="CE111" s="102">
        <f>CE18-CE112</f>
        <v>0</v>
      </c>
      <c r="CF111" s="102">
        <f>CF18-CF112</f>
        <v>0</v>
      </c>
      <c r="CL111" s="62" t="e">
        <f>CL18+T18-#REF!</f>
        <v>#REF!</v>
      </c>
      <c r="CO111" s="62" t="e">
        <f>CO18+W18-#REF!</f>
        <v>#REF!</v>
      </c>
      <c r="CP111" s="122" t="e">
        <f>CP18+X18-#REF!</f>
        <v>#REF!</v>
      </c>
      <c r="CQ111" s="62">
        <f>AI18+AS18+BC18+BM18+BW18+CB18-CQ18</f>
        <v>0</v>
      </c>
    </row>
    <row r="112" spans="1:100" ht="63.75" customHeight="1">
      <c r="A112" s="176" t="s">
        <v>98</v>
      </c>
      <c r="B112" s="176"/>
      <c r="C112" s="176"/>
      <c r="D112" s="176"/>
      <c r="E112" s="176"/>
      <c r="F112" s="176"/>
      <c r="G112" s="176"/>
      <c r="H112" s="176"/>
      <c r="I112" s="176"/>
      <c r="J112" s="176"/>
      <c r="K112" s="176"/>
      <c r="L112" s="176"/>
      <c r="M112" s="176"/>
      <c r="N112" s="176"/>
      <c r="O112" s="176"/>
      <c r="P112" s="176"/>
      <c r="Q112" s="3"/>
      <c r="T112" s="107"/>
      <c r="U112" s="107"/>
      <c r="V112" s="107"/>
      <c r="W112" s="107"/>
      <c r="X112" s="107"/>
      <c r="Y112" s="107"/>
      <c r="Z112" s="107"/>
      <c r="AA112" s="107"/>
      <c r="AB112" s="119">
        <f>('[2]Фин и осв'!$I$125+'[2]Фин и осв'!$I$130)/1000</f>
        <v>91.272127935894915</v>
      </c>
      <c r="AC112" s="149">
        <f>('[2]Фин и осв'!$I$132+'[2]Фин и осв'!$I$135+'[2]Фин и осв'!$I$125)/1000</f>
        <v>61.572238064105058</v>
      </c>
      <c r="AD112" s="32"/>
      <c r="AE112" s="107"/>
      <c r="AF112" s="107"/>
      <c r="AG112" s="107"/>
      <c r="AH112" s="107"/>
      <c r="AI112" s="54"/>
      <c r="AJ112" s="107"/>
      <c r="AK112" s="107"/>
      <c r="AL112" s="149">
        <f>('[2]Фин и осв'!$N$125+'[2]Фин и осв'!$N$130)/1000</f>
        <v>160.91874588373776</v>
      </c>
      <c r="AM112" s="149">
        <f>('[2]Фин и осв'!$N$127+'[2]Фин и осв'!$N$132+'[2]Фин и осв'!$N$134+'[2]Фин и осв'!$N$135)/1000</f>
        <v>189.07590893975086</v>
      </c>
      <c r="AN112" s="107"/>
      <c r="AQ112" s="55"/>
      <c r="AS112" s="103"/>
      <c r="AX112" s="118"/>
      <c r="BA112" s="55"/>
      <c r="BC112" s="118"/>
      <c r="BF112" s="29">
        <f>('[2]Фин и осв'!$AG$125+'[2]Фин и осв'!$AG$130)/1000</f>
        <v>155.07785279594833</v>
      </c>
      <c r="BG112" s="26">
        <f>('[2]Фин и осв'!$AG$132+'[2]Фин и осв'!$AG$135)/1000</f>
        <v>29.985091204493106</v>
      </c>
      <c r="BH112" s="53"/>
      <c r="BK112" s="55"/>
      <c r="BM112" s="53"/>
      <c r="BP112" s="26">
        <f>('[3]Фин и осв'!$AP$125+'[3]Фин и осв'!$AP$130)/1000</f>
        <v>150.95418469763371</v>
      </c>
      <c r="BQ112" s="26">
        <f>'[3]Фин и осв'!$AP$135/1000</f>
        <v>29.083766632891987</v>
      </c>
      <c r="BR112" s="117"/>
      <c r="BU112" s="55"/>
      <c r="BW112" s="53"/>
      <c r="BZ112" s="26">
        <f>('[2]Фин и осв'!$AY$125+'[2]Фин и осв'!$AY$130)/1000</f>
        <v>116.57011480096232</v>
      </c>
      <c r="CA112" s="26">
        <f>('[2]Фин и осв'!$AY$127+'[2]Фин и осв'!$AY$135)/1000</f>
        <v>72.241807174644336</v>
      </c>
      <c r="CB112" s="60"/>
      <c r="CE112" s="26">
        <f>('[2]Фин и осв'!$BE$125+'[2]Фин и осв'!$BE$130)/1000</f>
        <v>161.3868872901505</v>
      </c>
      <c r="CF112" s="26">
        <f>'[2]Фин и осв'!$BE$135/1000</f>
        <v>31.545213234716648</v>
      </c>
    </row>
    <row r="113" spans="1:99" ht="40.5" customHeight="1">
      <c r="A113" s="175" t="s">
        <v>99</v>
      </c>
      <c r="B113" s="175"/>
      <c r="C113" s="175"/>
      <c r="D113" s="175"/>
      <c r="E113" s="175"/>
      <c r="F113" s="175"/>
      <c r="G113" s="175"/>
      <c r="H113" s="175"/>
      <c r="I113" s="175"/>
      <c r="J113" s="175"/>
      <c r="K113" s="175"/>
      <c r="L113" s="175"/>
      <c r="M113" s="175"/>
      <c r="N113" s="175"/>
      <c r="O113" s="175"/>
      <c r="P113" s="175"/>
      <c r="AI113" s="54"/>
      <c r="AV113" s="26">
        <f>('[2]Фин и осв'!$X$125+'[2]Фин и осв'!$X$130)/1000</f>
        <v>198.55750522828367</v>
      </c>
      <c r="AW113" s="26">
        <f>('[2]Фин и осв'!$X$135+'[2]Фин и осв'!$X$132+'[2]Фин и осв'!$X$127)/1000</f>
        <v>71.59940828434938</v>
      </c>
      <c r="CU113" s="16"/>
    </row>
    <row r="114" spans="1:99" ht="57" customHeight="1">
      <c r="A114" s="175" t="s">
        <v>100</v>
      </c>
      <c r="B114" s="175"/>
      <c r="C114" s="175"/>
      <c r="D114" s="175"/>
      <c r="E114" s="175"/>
      <c r="F114" s="175"/>
      <c r="G114" s="175"/>
      <c r="H114" s="175"/>
      <c r="I114" s="175"/>
      <c r="J114" s="175"/>
      <c r="K114" s="175"/>
      <c r="L114" s="175"/>
      <c r="M114" s="175"/>
      <c r="N114" s="175"/>
      <c r="O114" s="175"/>
      <c r="P114" s="175"/>
      <c r="S114" s="68"/>
      <c r="W114" s="55"/>
      <c r="AI114" s="54"/>
    </row>
    <row r="115" spans="1:99" ht="42.75" customHeight="1">
      <c r="A115" s="175" t="s">
        <v>101</v>
      </c>
      <c r="B115" s="175"/>
      <c r="C115" s="175"/>
      <c r="D115" s="175"/>
      <c r="E115" s="175"/>
      <c r="F115" s="175"/>
      <c r="G115" s="175"/>
      <c r="H115" s="175"/>
      <c r="I115" s="175"/>
      <c r="J115" s="175"/>
      <c r="K115" s="175"/>
      <c r="L115" s="175"/>
      <c r="M115" s="175"/>
      <c r="N115" s="175"/>
      <c r="O115" s="175"/>
      <c r="P115" s="175"/>
    </row>
    <row r="116" spans="1:99">
      <c r="B116" s="176"/>
      <c r="C116" s="176"/>
      <c r="D116" s="176"/>
      <c r="E116" s="176"/>
      <c r="F116" s="176"/>
      <c r="G116" s="176"/>
      <c r="H116" s="176"/>
      <c r="I116" s="176"/>
      <c r="J116" s="176"/>
      <c r="K116" s="176"/>
      <c r="L116" s="176"/>
      <c r="M116" s="176"/>
      <c r="N116" s="176"/>
      <c r="O116" s="176"/>
      <c r="P116" s="176"/>
      <c r="Q116" s="176"/>
      <c r="AN116" s="29"/>
      <c r="AX116" s="29"/>
      <c r="BH116" s="29"/>
      <c r="BR116" s="29"/>
    </row>
    <row r="117" spans="1:99" s="24" customFormat="1">
      <c r="B117" s="22"/>
      <c r="C117" s="23"/>
      <c r="G117" s="70"/>
      <c r="N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  <c r="BM117" s="32"/>
      <c r="BN117" s="32"/>
      <c r="BO117" s="32"/>
      <c r="BP117" s="32"/>
      <c r="BQ117" s="32"/>
      <c r="BR117" s="32"/>
      <c r="BS117" s="32"/>
      <c r="BT117" s="32"/>
      <c r="BU117" s="32"/>
      <c r="BV117" s="32"/>
      <c r="BW117" s="32"/>
      <c r="BX117" s="32"/>
      <c r="BY117" s="32"/>
      <c r="BZ117" s="32"/>
      <c r="CA117" s="32"/>
      <c r="CB117" s="32"/>
      <c r="CC117" s="32"/>
      <c r="CD117" s="32"/>
      <c r="CE117" s="32"/>
    </row>
    <row r="118" spans="1:99">
      <c r="B118" s="176"/>
      <c r="C118" s="176"/>
      <c r="D118" s="176"/>
      <c r="E118" s="176"/>
      <c r="F118" s="176"/>
      <c r="G118" s="176"/>
      <c r="H118" s="176"/>
      <c r="I118" s="176"/>
      <c r="J118" s="176"/>
      <c r="K118" s="176"/>
      <c r="L118" s="176"/>
      <c r="M118" s="176"/>
      <c r="N118" s="176"/>
      <c r="O118" s="176"/>
      <c r="P118" s="176"/>
      <c r="Q118" s="176"/>
      <c r="AN118" s="51"/>
      <c r="AS118" s="60"/>
      <c r="AX118" s="51"/>
      <c r="BC118" s="51"/>
      <c r="BH118" s="51"/>
      <c r="BR118" s="51"/>
      <c r="BW118" s="55"/>
      <c r="CB118" s="55"/>
      <c r="CQ118" s="4"/>
    </row>
    <row r="119" spans="1:99">
      <c r="B119" s="175"/>
      <c r="C119" s="175"/>
      <c r="D119" s="175"/>
      <c r="E119" s="175"/>
      <c r="F119" s="175"/>
      <c r="G119" s="175"/>
      <c r="H119" s="175"/>
      <c r="I119" s="175"/>
      <c r="J119" s="175"/>
      <c r="K119" s="175"/>
      <c r="L119" s="175"/>
      <c r="M119" s="175"/>
      <c r="N119" s="175"/>
      <c r="O119" s="175"/>
      <c r="P119" s="175"/>
      <c r="Q119" s="175"/>
      <c r="T119" s="55"/>
      <c r="Y119" s="51"/>
      <c r="BM119" s="51"/>
    </row>
    <row r="120" spans="1:99">
      <c r="B120" s="176"/>
      <c r="C120" s="176"/>
      <c r="D120" s="176"/>
      <c r="E120" s="176"/>
      <c r="F120" s="176"/>
      <c r="G120" s="176"/>
      <c r="H120" s="176"/>
      <c r="I120" s="176"/>
      <c r="J120" s="176"/>
      <c r="K120" s="176"/>
      <c r="L120" s="176"/>
      <c r="M120" s="176"/>
      <c r="N120" s="176"/>
      <c r="O120" s="176"/>
      <c r="P120" s="176"/>
      <c r="Q120" s="176"/>
      <c r="BW120" s="29"/>
      <c r="CQ120" s="4"/>
      <c r="CR120" s="16"/>
    </row>
    <row r="121" spans="1:99">
      <c r="B121" s="177"/>
      <c r="C121" s="177"/>
      <c r="D121" s="177"/>
      <c r="E121" s="177"/>
      <c r="F121" s="177"/>
      <c r="G121" s="177"/>
      <c r="H121" s="177"/>
      <c r="I121" s="177"/>
      <c r="J121" s="177"/>
      <c r="K121" s="177"/>
      <c r="L121" s="177"/>
      <c r="M121" s="177"/>
      <c r="N121" s="177"/>
      <c r="O121" s="177"/>
      <c r="P121" s="177"/>
      <c r="Q121" s="177"/>
      <c r="AS121" s="55"/>
    </row>
    <row r="122" spans="1:99">
      <c r="B122" s="17"/>
      <c r="BM122" s="29"/>
    </row>
    <row r="123" spans="1:99">
      <c r="B123" s="174"/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4"/>
      <c r="N123" s="174"/>
      <c r="O123" s="174"/>
      <c r="P123" s="174"/>
      <c r="Q123" s="174"/>
      <c r="BC123" s="29"/>
    </row>
  </sheetData>
  <customSheetViews>
    <customSheetView guid="{16003EFE-F1E8-4189-A57B-9FB78881ED4E}" scale="54" showPageBreaks="1" printArea="1" showAutoFilter="1" view="pageBreakPreview" topLeftCell="A4">
      <pane xSplit="2" ySplit="14" topLeftCell="BQ81" activePane="bottomRight" state="frozenSplit"/>
      <selection pane="bottomRight" activeCell="CG86" sqref="CG86"/>
      <rowBreaks count="2" manualBreakCount="2">
        <brk id="31" max="110" man="1"/>
        <brk id="87" max="110" man="1"/>
      </rowBreaks>
      <colBreaks count="3" manualBreakCount="3">
        <brk id="30" max="106" man="1"/>
        <brk id="64" max="85" man="1"/>
        <brk id="89" max="106" man="1"/>
      </colBreaks>
      <pageMargins left="0.70866141732283472" right="0.70866141732283472" top="0.74803149606299213" bottom="0.74803149606299213" header="0.31496062992125984" footer="0.31496062992125984"/>
      <printOptions horizontalCentered="1"/>
      <pageSetup paperSize="8" scale="37" fitToWidth="2" orientation="landscape" r:id="rId1"/>
      <headerFooter differentFirst="1">
        <oddHeader>&amp;C&amp;P</oddHeader>
      </headerFooter>
      <autoFilter ref="D17:D96"/>
    </customSheetView>
    <customSheetView guid="{D0722E9F-016F-46CC-AD70-88F6BBBAD144}" scale="60" showPageBreaks="1" printArea="1" showAutoFilter="1" view="pageBreakPreview" topLeftCell="A4">
      <pane xSplit="2" ySplit="14" topLeftCell="AE18" activePane="bottomRight" state="frozenSplit"/>
      <selection pane="bottomRight" activeCell="AK17" sqref="AK17"/>
      <rowBreaks count="2" manualBreakCount="2">
        <brk id="31" max="110" man="1"/>
        <brk id="108" max="110" man="1"/>
      </rowBreaks>
      <colBreaks count="3" manualBreakCount="3">
        <brk id="30" max="106" man="1"/>
        <brk id="64" max="85" man="1"/>
        <brk id="89" max="106" man="1"/>
      </colBreaks>
      <pageMargins left="0.70866141732283472" right="0.70866141732283472" top="0.74803149606299213" bottom="0.74803149606299213" header="0.31496062992125984" footer="0.31496062992125984"/>
      <printOptions horizontalCentered="1"/>
      <pageSetup paperSize="8" scale="37" fitToWidth="2" orientation="landscape" r:id="rId2"/>
      <headerFooter differentFirst="1">
        <oddHeader>&amp;C&amp;P</oddHeader>
      </headerFooter>
      <autoFilter ref="D17:D117"/>
    </customSheetView>
    <customSheetView guid="{050A937D-DB36-4849-9A1B-1D9CA0115BEA}" scale="60" showPageBreaks="1" printArea="1" showAutoFilter="1" view="pageBreakPreview" topLeftCell="A4">
      <pane xSplit="2" ySplit="14" topLeftCell="C97" activePane="bottomRight" state="frozenSplit"/>
      <selection pane="bottomRight" activeCell="I99" sqref="I99"/>
      <rowBreaks count="2" manualBreakCount="2">
        <brk id="31" max="110" man="1"/>
        <brk id="107" max="110" man="1"/>
      </rowBreaks>
      <colBreaks count="3" manualBreakCount="3">
        <brk id="30" max="106" man="1"/>
        <brk id="64" max="85" man="1"/>
        <brk id="89" max="106" man="1"/>
      </colBreaks>
      <pageMargins left="0.70866141732283472" right="0.70866141732283472" top="0.74803149606299213" bottom="0.74803149606299213" header="0.31496062992125984" footer="0.31496062992125984"/>
      <printOptions horizontalCentered="1"/>
      <pageSetup paperSize="8" scale="37" fitToWidth="2" orientation="landscape" r:id="rId3"/>
      <headerFooter differentFirst="1">
        <oddHeader>&amp;C&amp;P</oddHeader>
      </headerFooter>
      <autoFilter ref="D17:D116"/>
    </customSheetView>
    <customSheetView guid="{DE2FE5CC-A5DD-4568-B790-E4F58AA5A0E7}" scale="54" showPageBreaks="1" printArea="1" showAutoFilter="1" view="pageBreakPreview" topLeftCell="A4">
      <pane xSplit="2" ySplit="14" topLeftCell="C54" activePane="bottomRight" state="frozenSplit"/>
      <selection pane="bottomRight" activeCell="B60" sqref="B60"/>
      <rowBreaks count="2" manualBreakCount="2">
        <brk id="31" max="110" man="1"/>
        <brk id="107" max="110" man="1"/>
      </rowBreaks>
      <colBreaks count="3" manualBreakCount="3">
        <brk id="30" max="106" man="1"/>
        <brk id="64" max="85" man="1"/>
        <brk id="89" max="106" man="1"/>
      </colBreaks>
      <pageMargins left="0.70866141732283472" right="0.70866141732283472" top="0.74803149606299213" bottom="0.74803149606299213" header="0.31496062992125984" footer="0.31496062992125984"/>
      <printOptions horizontalCentered="1"/>
      <pageSetup paperSize="8" scale="37" fitToWidth="2" orientation="landscape" r:id="rId4"/>
      <headerFooter differentFirst="1">
        <oddHeader>&amp;C&amp;P</oddHeader>
      </headerFooter>
      <autoFilter ref="D17:D116"/>
    </customSheetView>
  </customSheetViews>
  <mergeCells count="58">
    <mergeCell ref="CV106:CV108"/>
    <mergeCell ref="A10:AC10"/>
    <mergeCell ref="A12:AC12"/>
    <mergeCell ref="A14:A16"/>
    <mergeCell ref="B14:B16"/>
    <mergeCell ref="C14:C16"/>
    <mergeCell ref="D14:D16"/>
    <mergeCell ref="E14:E16"/>
    <mergeCell ref="A11:AX11"/>
    <mergeCell ref="AN15:AR15"/>
    <mergeCell ref="T15:X15"/>
    <mergeCell ref="Y15:AC15"/>
    <mergeCell ref="Q14:S15"/>
    <mergeCell ref="T14:AC14"/>
    <mergeCell ref="N14:N16"/>
    <mergeCell ref="F14:G15"/>
    <mergeCell ref="A9:AC9"/>
    <mergeCell ref="A4:AC4"/>
    <mergeCell ref="A5:AC5"/>
    <mergeCell ref="A6:AC6"/>
    <mergeCell ref="A7:AC7"/>
    <mergeCell ref="A8:AC8"/>
    <mergeCell ref="AS15:AW15"/>
    <mergeCell ref="K15:M15"/>
    <mergeCell ref="O14:P15"/>
    <mergeCell ref="H14:M14"/>
    <mergeCell ref="B123:Q123"/>
    <mergeCell ref="A115:P115"/>
    <mergeCell ref="B116:Q116"/>
    <mergeCell ref="B118:Q118"/>
    <mergeCell ref="A112:P112"/>
    <mergeCell ref="A113:P113"/>
    <mergeCell ref="A114:P114"/>
    <mergeCell ref="B119:Q119"/>
    <mergeCell ref="B120:Q120"/>
    <mergeCell ref="B121:Q121"/>
    <mergeCell ref="H15:J15"/>
    <mergeCell ref="BM15:BQ15"/>
    <mergeCell ref="BR15:BV15"/>
    <mergeCell ref="CV48:CV53"/>
    <mergeCell ref="CV64:CV65"/>
    <mergeCell ref="BC15:BG15"/>
    <mergeCell ref="BH15:BL15"/>
    <mergeCell ref="CV14:CV16"/>
    <mergeCell ref="CL15:CP15"/>
    <mergeCell ref="CQ15:CU15"/>
    <mergeCell ref="BW15:CA15"/>
    <mergeCell ref="CB15:CF15"/>
    <mergeCell ref="AD14:CU14"/>
    <mergeCell ref="AD15:AH15"/>
    <mergeCell ref="AI15:AM15"/>
    <mergeCell ref="CG15:CK15"/>
    <mergeCell ref="AX15:BB15"/>
    <mergeCell ref="CV101:CV103"/>
    <mergeCell ref="CV79:CV80"/>
    <mergeCell ref="CV81:CV82"/>
    <mergeCell ref="CV77:CV78"/>
    <mergeCell ref="CV83:CV84"/>
  </mergeCells>
  <conditionalFormatting sqref="B109:B110 B77:B84 B90:B103">
    <cfRule type="cellIs" dxfId="6" priority="54" operator="equal">
      <formula>""</formula>
    </cfRule>
  </conditionalFormatting>
  <conditionalFormatting sqref="B90">
    <cfRule type="cellIs" dxfId="5" priority="44" operator="equal">
      <formula>""</formula>
    </cfRule>
  </conditionalFormatting>
  <conditionalFormatting sqref="B104 B106:B108">
    <cfRule type="cellIs" dxfId="4" priority="24" operator="equal">
      <formula>""</formula>
    </cfRule>
  </conditionalFormatting>
  <conditionalFormatting sqref="AV109">
    <cfRule type="cellIs" dxfId="3" priority="20" operator="equal">
      <formula>""</formula>
    </cfRule>
  </conditionalFormatting>
  <conditionalFormatting sqref="AL109">
    <cfRule type="cellIs" dxfId="2" priority="5" operator="equal">
      <formula>""</formula>
    </cfRule>
  </conditionalFormatting>
  <conditionalFormatting sqref="AG109">
    <cfRule type="cellIs" dxfId="1" priority="2" operator="equal">
      <formula>""</formula>
    </cfRule>
  </conditionalFormatting>
  <conditionalFormatting sqref="B105">
    <cfRule type="cellIs" dxfId="0" priority="1" operator="equal">
      <formula>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10" orientation="portrait" r:id="rId5"/>
  <headerFooter differentFirst="1">
    <oddHeader>&amp;C&amp;P</oddHeader>
  </headerFooter>
  <rowBreaks count="1" manualBreakCount="1">
    <brk id="31" max="110" man="1"/>
  </rowBreaks>
  <colBreaks count="3" manualBreakCount="3">
    <brk id="40" max="106" man="1"/>
    <brk id="74" max="85" man="1"/>
    <brk id="103" max="10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J0331_1056204000049_01_0_61_0</vt:lpstr>
      <vt:lpstr>J0331_1056204000049_01_0_61_0!Область_печати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Родина Татьяна Алексеевна</cp:lastModifiedBy>
  <cp:lastPrinted>2025-01-10T12:59:22Z</cp:lastPrinted>
  <dcterms:created xsi:type="dcterms:W3CDTF">2016-06-08T08:55:41Z</dcterms:created>
  <dcterms:modified xsi:type="dcterms:W3CDTF">2025-02-18T10:48:37Z</dcterms:modified>
</cp:coreProperties>
</file>